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SE - LENOVO\Desktop\Teletrabalho 2021\2020-Prestação de Contas\"/>
    </mc:Choice>
  </mc:AlternateContent>
  <bookViews>
    <workbookView xWindow="0" yWindow="0" windowWidth="23040" windowHeight="8808" tabRatio="884" firstSheet="3" activeTab="3"/>
  </bookViews>
  <sheets>
    <sheet name="Orientações Iniciais" sheetId="29" state="hidden" r:id="rId1"/>
    <sheet name="Matriz Objetivos x Projetos" sheetId="14" state="hidden" r:id="rId2"/>
    <sheet name="Indicadores e Metas1" sheetId="21" state="hidden" r:id="rId3"/>
    <sheet name="Quadro Geral" sheetId="15" r:id="rId4"/>
    <sheet name="Fontes" sheetId="8" r:id="rId5"/>
    <sheet name="Limites Estratégicos" sheetId="23" r:id="rId6"/>
    <sheet name="Indicadores e Metas" sheetId="31" r:id="rId7"/>
    <sheet name="Anexo_1.4_Dados" sheetId="1" state="hidden" r:id="rId8"/>
    <sheet name="Plan1" sheetId="27" state="hidden" r:id="rId9"/>
  </sheets>
  <definedNames>
    <definedName name="A" localSheetId="1">#REF!</definedName>
    <definedName name="A" localSheetId="0">#REF!</definedName>
    <definedName name="A" localSheetId="3">#REF!</definedName>
    <definedName name="A">#REF!</definedName>
    <definedName name="_xlnm.Print_Area" localSheetId="7">Anexo_1.4_Dados!$B$1:$F$33</definedName>
    <definedName name="_xlnm.Print_Area" localSheetId="4">Fontes!$A$1:$E$28</definedName>
    <definedName name="_xlnm.Print_Area" localSheetId="2">'Indicadores e Metas1'!$A$1:$E$68</definedName>
    <definedName name="_xlnm.Print_Area" localSheetId="1">'Matriz Objetivos x Projetos'!$A$1:$W$24</definedName>
    <definedName name="_xlnm.Print_Area" localSheetId="3">'Quadro Geral'!$A$1:$L$41</definedName>
    <definedName name="_xlnm.Database" localSheetId="1">#REF!</definedName>
    <definedName name="_xlnm.Database" localSheetId="0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F63" i="31" l="1"/>
  <c r="F49" i="31"/>
  <c r="F61" i="31" l="1"/>
  <c r="F59" i="31"/>
  <c r="F40" i="31"/>
  <c r="F46" i="31" l="1"/>
  <c r="F16" i="31"/>
  <c r="F10" i="31"/>
  <c r="F14" i="31" l="1"/>
  <c r="F56" i="31"/>
  <c r="F54" i="31"/>
  <c r="F6" i="31" l="1"/>
  <c r="E22" i="23" l="1"/>
  <c r="E18" i="23"/>
  <c r="E16" i="23" l="1"/>
  <c r="E14" i="23"/>
  <c r="G28" i="8" l="1"/>
  <c r="G81" i="31" l="1"/>
  <c r="G79" i="31"/>
  <c r="G76" i="31"/>
  <c r="G73" i="31"/>
  <c r="G70" i="31"/>
  <c r="G61" i="31"/>
  <c r="G63" i="31"/>
  <c r="G65" i="31"/>
  <c r="G67" i="31"/>
  <c r="G59" i="31"/>
  <c r="G56" i="31"/>
  <c r="G54" i="31"/>
  <c r="G51" i="31"/>
  <c r="G49" i="31"/>
  <c r="G46" i="31"/>
  <c r="G44" i="31"/>
  <c r="G43" i="31"/>
  <c r="G40" i="31"/>
  <c r="G38" i="31"/>
  <c r="G35" i="31"/>
  <c r="G33" i="31"/>
  <c r="G30" i="31"/>
  <c r="G28" i="31"/>
  <c r="G25" i="31"/>
  <c r="G23" i="31"/>
  <c r="G12" i="31"/>
  <c r="G14" i="31"/>
  <c r="G16" i="31"/>
  <c r="G18" i="31"/>
  <c r="G20" i="31"/>
  <c r="G10" i="31"/>
  <c r="G6" i="31"/>
  <c r="M16" i="23" l="1"/>
  <c r="M8" i="23"/>
  <c r="M7" i="23"/>
  <c r="F26" i="23"/>
  <c r="F24" i="23"/>
  <c r="F22" i="23"/>
  <c r="F20" i="23"/>
  <c r="F18" i="23"/>
  <c r="F16" i="23"/>
  <c r="F14" i="23"/>
  <c r="F10" i="23"/>
  <c r="D15" i="8"/>
  <c r="D16" i="8"/>
  <c r="D18" i="8"/>
  <c r="D19" i="8"/>
  <c r="D20" i="8"/>
  <c r="D21" i="8"/>
  <c r="D22" i="8"/>
  <c r="D23" i="8"/>
  <c r="D24" i="8"/>
  <c r="D26" i="8"/>
  <c r="D27" i="8"/>
  <c r="K37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10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11" i="15"/>
  <c r="I10" i="15"/>
  <c r="G37" i="15" l="1"/>
  <c r="H37" i="15"/>
  <c r="J37" i="15"/>
  <c r="L37" i="15" s="1"/>
  <c r="F37" i="15"/>
  <c r="E8" i="23"/>
  <c r="I37" i="15" l="1"/>
  <c r="C25" i="8" l="1"/>
  <c r="C17" i="8"/>
  <c r="C14" i="8"/>
  <c r="C13" i="8" l="1"/>
  <c r="C12" i="8" l="1"/>
  <c r="B14" i="8"/>
  <c r="D14" i="8" s="1"/>
  <c r="E7" i="23" l="1"/>
  <c r="E9" i="23" s="1"/>
  <c r="C11" i="8"/>
  <c r="K14" i="23"/>
  <c r="B25" i="8"/>
  <c r="D25" i="8" s="1"/>
  <c r="B17" i="8"/>
  <c r="D17" i="8" s="1"/>
  <c r="L9" i="23" l="1"/>
  <c r="E11" i="23"/>
  <c r="C28" i="8"/>
  <c r="B13" i="8"/>
  <c r="D13" i="8" s="1"/>
  <c r="D8" i="23"/>
  <c r="F8" i="23" s="1"/>
  <c r="E11" i="8" l="1"/>
  <c r="B12" i="8"/>
  <c r="D12" i="8" s="1"/>
  <c r="E22" i="8"/>
  <c r="E27" i="8"/>
  <c r="E15" i="8"/>
  <c r="E23" i="8"/>
  <c r="E21" i="8"/>
  <c r="E16" i="8"/>
  <c r="E24" i="8"/>
  <c r="E26" i="8"/>
  <c r="E28" i="8"/>
  <c r="E18" i="8"/>
  <c r="E19" i="8"/>
  <c r="E20" i="8"/>
  <c r="E14" i="8"/>
  <c r="E17" i="8"/>
  <c r="E25" i="8"/>
  <c r="E13" i="8"/>
  <c r="E12" i="8"/>
  <c r="D7" i="23" l="1"/>
  <c r="F7" i="23" s="1"/>
  <c r="B11" i="8"/>
  <c r="D11" i="8" s="1"/>
  <c r="K9" i="23" l="1"/>
  <c r="M9" i="23" s="1"/>
  <c r="D9" i="23"/>
  <c r="F9" i="23" s="1"/>
  <c r="A3" i="21"/>
  <c r="F10" i="14"/>
  <c r="E10" i="14"/>
  <c r="D10" i="14"/>
  <c r="D11" i="23" l="1"/>
  <c r="F11" i="23" s="1"/>
  <c r="E12" i="14"/>
  <c r="E14" i="14"/>
  <c r="E16" i="14"/>
  <c r="E17" i="14"/>
  <c r="E20" i="14"/>
  <c r="E21" i="14"/>
  <c r="E11" i="14"/>
  <c r="E18" i="14"/>
  <c r="E19" i="14"/>
  <c r="E23" i="14"/>
  <c r="E13" i="14"/>
  <c r="E15" i="14"/>
  <c r="E22" i="14"/>
  <c r="E24" i="14"/>
  <c r="F12" i="14"/>
  <c r="F14" i="14"/>
  <c r="F16" i="14"/>
  <c r="F11" i="14"/>
  <c r="F13" i="14"/>
  <c r="F15" i="14"/>
  <c r="F17" i="14"/>
  <c r="F19" i="14"/>
  <c r="F21" i="14"/>
  <c r="F22" i="14"/>
  <c r="F23" i="14"/>
  <c r="F20" i="14"/>
  <c r="F18" i="14"/>
  <c r="F24" i="14"/>
  <c r="D11" i="14"/>
  <c r="D13" i="14"/>
  <c r="D15" i="14"/>
  <c r="D17" i="14"/>
  <c r="D12" i="14"/>
  <c r="D14" i="14"/>
  <c r="D16" i="14"/>
  <c r="D18" i="14"/>
  <c r="D20" i="14"/>
  <c r="D22" i="14"/>
  <c r="D19" i="14"/>
  <c r="D21" i="14"/>
  <c r="D23" i="14"/>
  <c r="D24" i="14"/>
  <c r="D15" i="23" l="1"/>
  <c r="B28" i="8"/>
  <c r="D28" i="8" s="1"/>
  <c r="D25" i="14"/>
  <c r="F25" i="14"/>
  <c r="E25" i="14"/>
  <c r="K17" i="23" l="1"/>
  <c r="Y11" i="14" l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/>
  <c r="Y23" i="14" s="1"/>
  <c r="Y24" i="14" s="1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C10" i="14"/>
  <c r="K11" i="14" l="1"/>
  <c r="K13" i="14"/>
  <c r="K15" i="14"/>
  <c r="K17" i="14"/>
  <c r="K21" i="14"/>
  <c r="K18" i="14"/>
  <c r="K12" i="14"/>
  <c r="K19" i="14"/>
  <c r="K20" i="14"/>
  <c r="K22" i="14"/>
  <c r="K24" i="14"/>
  <c r="K14" i="14"/>
  <c r="K16" i="14"/>
  <c r="K23" i="14"/>
  <c r="S11" i="14"/>
  <c r="S13" i="14"/>
  <c r="S15" i="14"/>
  <c r="S17" i="14"/>
  <c r="S14" i="14"/>
  <c r="S18" i="14"/>
  <c r="S21" i="14"/>
  <c r="S16" i="14"/>
  <c r="S22" i="14"/>
  <c r="S24" i="14"/>
  <c r="S12" i="14"/>
  <c r="S19" i="14"/>
  <c r="S20" i="14"/>
  <c r="S23" i="14"/>
  <c r="P11" i="14"/>
  <c r="P13" i="14"/>
  <c r="P15" i="14"/>
  <c r="P17" i="14"/>
  <c r="P12" i="14"/>
  <c r="P14" i="14"/>
  <c r="P16" i="14"/>
  <c r="P18" i="14"/>
  <c r="P20" i="14"/>
  <c r="P21" i="14"/>
  <c r="P19" i="14"/>
  <c r="P22" i="14"/>
  <c r="P23" i="14"/>
  <c r="P24" i="14"/>
  <c r="C11" i="14"/>
  <c r="C13" i="14"/>
  <c r="C15" i="14"/>
  <c r="C17" i="14"/>
  <c r="C14" i="14"/>
  <c r="C18" i="14"/>
  <c r="C21" i="14"/>
  <c r="C16" i="14"/>
  <c r="C24" i="14"/>
  <c r="C22" i="14"/>
  <c r="C12" i="14"/>
  <c r="C19" i="14"/>
  <c r="C20" i="14"/>
  <c r="C23" i="14"/>
  <c r="J12" i="14"/>
  <c r="J14" i="14"/>
  <c r="J16" i="14"/>
  <c r="J11" i="14"/>
  <c r="J13" i="14"/>
  <c r="J15" i="14"/>
  <c r="J17" i="14"/>
  <c r="J19" i="14"/>
  <c r="J21" i="14"/>
  <c r="J20" i="14"/>
  <c r="J22" i="14"/>
  <c r="J24" i="14"/>
  <c r="J18" i="14"/>
  <c r="J23" i="14"/>
  <c r="N12" i="14"/>
  <c r="N14" i="14"/>
  <c r="N16" i="14"/>
  <c r="N11" i="14"/>
  <c r="N13" i="14"/>
  <c r="N15" i="14"/>
  <c r="N17" i="14"/>
  <c r="N19" i="14"/>
  <c r="N21" i="14"/>
  <c r="N18" i="14"/>
  <c r="N20" i="14"/>
  <c r="N22" i="14"/>
  <c r="N24" i="14"/>
  <c r="N23" i="14"/>
  <c r="R12" i="14"/>
  <c r="R14" i="14"/>
  <c r="R16" i="14"/>
  <c r="R11" i="14"/>
  <c r="R13" i="14"/>
  <c r="R15" i="14"/>
  <c r="R17" i="14"/>
  <c r="R19" i="14"/>
  <c r="R21" i="14"/>
  <c r="R22" i="14"/>
  <c r="R24" i="14"/>
  <c r="R18" i="14"/>
  <c r="R20" i="14"/>
  <c r="R23" i="14"/>
  <c r="V12" i="14"/>
  <c r="V14" i="14"/>
  <c r="V16" i="14"/>
  <c r="V11" i="14"/>
  <c r="V13" i="14"/>
  <c r="V15" i="14"/>
  <c r="V17" i="14"/>
  <c r="V19" i="14"/>
  <c r="V21" i="14"/>
  <c r="V20" i="14"/>
  <c r="V18" i="14"/>
  <c r="V22" i="14"/>
  <c r="V24" i="14"/>
  <c r="V23" i="14"/>
  <c r="G11" i="14"/>
  <c r="G13" i="14"/>
  <c r="G15" i="14"/>
  <c r="G17" i="14"/>
  <c r="G12" i="14"/>
  <c r="G14" i="14"/>
  <c r="G21" i="14"/>
  <c r="G22" i="14"/>
  <c r="G24" i="14"/>
  <c r="G16" i="14"/>
  <c r="G19" i="14"/>
  <c r="G20" i="14"/>
  <c r="G18" i="14"/>
  <c r="G23" i="14"/>
  <c r="O11" i="14"/>
  <c r="O13" i="14"/>
  <c r="O15" i="14"/>
  <c r="O17" i="14"/>
  <c r="O16" i="14"/>
  <c r="O19" i="14"/>
  <c r="O20" i="14"/>
  <c r="O18" i="14"/>
  <c r="O22" i="14"/>
  <c r="O24" i="14"/>
  <c r="O12" i="14"/>
  <c r="O14" i="14"/>
  <c r="O21" i="14"/>
  <c r="O23" i="14"/>
  <c r="W11" i="14"/>
  <c r="W13" i="14"/>
  <c r="W15" i="14"/>
  <c r="W17" i="14"/>
  <c r="W12" i="14"/>
  <c r="W19" i="14"/>
  <c r="W14" i="14"/>
  <c r="W21" i="14"/>
  <c r="W22" i="14"/>
  <c r="W24" i="14"/>
  <c r="W16" i="14"/>
  <c r="W20" i="14"/>
  <c r="W18" i="14"/>
  <c r="W23" i="14"/>
  <c r="H11" i="14"/>
  <c r="H13" i="14"/>
  <c r="H15" i="14"/>
  <c r="H17" i="14"/>
  <c r="H12" i="14"/>
  <c r="H14" i="14"/>
  <c r="H16" i="14"/>
  <c r="H18" i="14"/>
  <c r="H20" i="14"/>
  <c r="H23" i="14"/>
  <c r="H22" i="14"/>
  <c r="H19" i="14"/>
  <c r="H21" i="14"/>
  <c r="H24" i="14"/>
  <c r="L11" i="14"/>
  <c r="L13" i="14"/>
  <c r="L15" i="14"/>
  <c r="L17" i="14"/>
  <c r="L12" i="14"/>
  <c r="L14" i="14"/>
  <c r="L16" i="14"/>
  <c r="L18" i="14"/>
  <c r="L20" i="14"/>
  <c r="L21" i="14"/>
  <c r="L23" i="14"/>
  <c r="L19" i="14"/>
  <c r="L22" i="14"/>
  <c r="L24" i="14"/>
  <c r="T11" i="14"/>
  <c r="T13" i="14"/>
  <c r="T15" i="14"/>
  <c r="T17" i="14"/>
  <c r="T12" i="14"/>
  <c r="T14" i="14"/>
  <c r="T16" i="14"/>
  <c r="T18" i="14"/>
  <c r="T20" i="14"/>
  <c r="T19" i="14"/>
  <c r="T23" i="14"/>
  <c r="T22" i="14"/>
  <c r="T21" i="14"/>
  <c r="T24" i="14"/>
  <c r="I12" i="14"/>
  <c r="I14" i="14"/>
  <c r="I16" i="14"/>
  <c r="I15" i="14"/>
  <c r="I18" i="14"/>
  <c r="I19" i="14"/>
  <c r="I17" i="14"/>
  <c r="I23" i="14"/>
  <c r="I11" i="14"/>
  <c r="I13" i="14"/>
  <c r="I20" i="14"/>
  <c r="I21" i="14"/>
  <c r="I22" i="14"/>
  <c r="I24" i="14"/>
  <c r="M12" i="14"/>
  <c r="M14" i="14"/>
  <c r="M16" i="14"/>
  <c r="M13" i="14"/>
  <c r="M20" i="14"/>
  <c r="M15" i="14"/>
  <c r="M23" i="14"/>
  <c r="M17" i="14"/>
  <c r="M21" i="14"/>
  <c r="M11" i="14"/>
  <c r="M18" i="14"/>
  <c r="M19" i="14"/>
  <c r="M22" i="14"/>
  <c r="M24" i="14"/>
  <c r="Q12" i="14"/>
  <c r="Q14" i="14"/>
  <c r="Q16" i="14"/>
  <c r="Q11" i="14"/>
  <c r="Q13" i="14"/>
  <c r="Q20" i="14"/>
  <c r="Q21" i="14"/>
  <c r="Q23" i="14"/>
  <c r="Q15" i="14"/>
  <c r="Q18" i="14"/>
  <c r="Q19" i="14"/>
  <c r="Q17" i="14"/>
  <c r="Q22" i="14"/>
  <c r="Q24" i="14"/>
  <c r="U12" i="14"/>
  <c r="U14" i="14"/>
  <c r="U16" i="14"/>
  <c r="U17" i="14"/>
  <c r="U20" i="14"/>
  <c r="U21" i="14"/>
  <c r="U11" i="14"/>
  <c r="U18" i="14"/>
  <c r="U19" i="14"/>
  <c r="U23" i="14"/>
  <c r="U13" i="14"/>
  <c r="U15" i="14"/>
  <c r="U22" i="14"/>
  <c r="U24" i="14"/>
  <c r="U25" i="14" l="1"/>
  <c r="W25" i="14"/>
  <c r="I25" i="14"/>
  <c r="R25" i="14"/>
  <c r="J25" i="14"/>
  <c r="V25" i="14"/>
  <c r="Q25" i="14"/>
  <c r="H25" i="14"/>
  <c r="O25" i="14"/>
  <c r="S25" i="14"/>
  <c r="M25" i="14"/>
  <c r="T25" i="14"/>
  <c r="L25" i="14"/>
  <c r="G25" i="14"/>
  <c r="N25" i="14"/>
  <c r="P25" i="14"/>
  <c r="K25" i="14"/>
  <c r="E21" i="23" l="1"/>
  <c r="E27" i="23"/>
  <c r="E19" i="23"/>
  <c r="E25" i="23"/>
  <c r="E17" i="23"/>
  <c r="E23" i="23"/>
  <c r="E15" i="23"/>
  <c r="F15" i="23" s="1"/>
  <c r="X13" i="14" l="1"/>
  <c r="X16" i="14"/>
  <c r="X21" i="14"/>
  <c r="X18" i="14"/>
  <c r="X12" i="14"/>
  <c r="X22" i="14"/>
  <c r="X24" i="14"/>
  <c r="X19" i="14"/>
  <c r="X14" i="14"/>
  <c r="X20" i="14"/>
  <c r="X11" i="14"/>
  <c r="X23" i="14"/>
  <c r="X15" i="14"/>
  <c r="X17" i="14"/>
  <c r="C25" i="14"/>
  <c r="K15" i="23" l="1"/>
  <c r="L14" i="23" l="1"/>
  <c r="M14" i="23" s="1"/>
  <c r="L17" i="23"/>
  <c r="M17" i="23" s="1"/>
  <c r="L15" i="23" l="1"/>
  <c r="M15" i="23" s="1"/>
  <c r="D27" i="23"/>
  <c r="F27" i="23" s="1"/>
  <c r="D19" i="23"/>
  <c r="F19" i="23" s="1"/>
  <c r="D17" i="23"/>
  <c r="F17" i="23" s="1"/>
  <c r="D21" i="23"/>
  <c r="F21" i="23" s="1"/>
  <c r="D25" i="23"/>
  <c r="F25" i="23" s="1"/>
  <c r="D23" i="23"/>
  <c r="F23" i="23" s="1"/>
</calcChain>
</file>

<file path=xl/comments1.xml><?xml version="1.0" encoding="utf-8"?>
<comments xmlns="http://schemas.openxmlformats.org/spreadsheetml/2006/main">
  <authors>
    <author>Tania Mara Chaves Daldegan</author>
  </authors>
  <commentList>
    <comment ref="D8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31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35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2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6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9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52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58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0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4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Tania Mara Chaves Daldegan</author>
    <author>Fabiana Pereira Siqueira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>P = Projeto                       
A = Atividade
PE= Projeto Específico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Nome do Projeto ou Atividade conforme o previsto no último parecer aprovado do Plano de Ação do Exercício de 2020.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Objetivo Estratégico conforme o previsto no último parecer aprovado do Plano de Ação do Exercício de 2020</t>
        </r>
      </text>
    </comment>
    <comment ref="E8" authorId="1" shapeId="0">
      <text>
        <r>
          <rPr>
            <b/>
            <sz val="12"/>
            <color indexed="81"/>
            <rFont val="Calibri"/>
            <family val="2"/>
            <scheme val="minor"/>
          </rPr>
          <t>Resultado onforme o previsto no último parecer aprovado do Plano de Ação do Exercício de 2020</t>
        </r>
      </text>
    </comment>
    <comment ref="F8" authorId="2" shapeId="0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Exercício de 2020, sem transposição.</t>
        </r>
      </text>
    </comment>
    <comment ref="G8" authorId="1" shapeId="0">
      <text>
        <r>
          <rPr>
            <b/>
            <sz val="11"/>
            <color indexed="81"/>
            <rFont val="Calibri Light"/>
            <family val="2"/>
            <scheme val="major"/>
          </rPr>
          <t>retirar do SISCONT. NET, no caminho "Centro de Custos&gt; Relatórios&gt; Demonstrativo de empenhos/pagamentos"; período de  01/01/2020 até 31/12/2020; na coluna ORÇADO.</t>
        </r>
      </text>
    </comment>
    <comment ref="H8" authorId="2" shape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01/01/2020 até 31/12/2020; na coluna do EMPENHOS.</t>
        </r>
      </text>
    </comment>
    <comment ref="J9" authorId="0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"obrigatoriamente" com o Fundo de Apoio. Não utilizar em despesa de capital.</t>
        </r>
      </text>
    </comment>
    <comment ref="G37" authorId="1" shapeId="0">
      <text>
        <r>
          <rPr>
            <sz val="12"/>
            <color indexed="81"/>
            <rFont val="Segoe UI"/>
            <family val="2"/>
          </rPr>
          <t>O Valor da Programação  com Transposição deve ser igual ao valor da última Programação aprovada em 2020.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Fabiana Pereira Siqueira</author>
    <author>Flavia Rios Costa</author>
  </authors>
  <commentList>
    <comment ref="B8" authorId="0" shapeId="0">
      <text>
        <r>
          <rPr>
            <b/>
            <sz val="12"/>
            <color indexed="81"/>
            <rFont val="Calibri Light"/>
            <family val="2"/>
            <scheme val="major"/>
          </rPr>
          <t>usar o último valor APROVADO no parecer do Plano de Ação do Exercício de 2020, sem transposição.</t>
        </r>
      </text>
    </comment>
    <comment ref="C8" authorId="1" shape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01/01/2020 até 31/12/2020; na coluna das RECEITAS REALIZADAS.</t>
        </r>
      </text>
    </comment>
    <comment ref="A14" authorId="2" shapeId="0">
      <text>
        <r>
          <rPr>
            <b/>
            <sz val="12"/>
            <color indexed="81"/>
            <rFont val="Calibri"/>
            <family val="2"/>
            <scheme val="minor"/>
          </rPr>
          <t>Somar os valores do exercício atual e exercícios anteriores.</t>
        </r>
      </text>
    </comment>
    <comment ref="A17" authorId="2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A21" authorId="2" shapeId="0">
      <text>
        <r>
          <rPr>
            <b/>
            <sz val="12"/>
            <color indexed="81"/>
            <rFont val="Calibri"/>
            <family val="2"/>
            <scheme val="minor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</text>
    </comment>
  </commentList>
</comments>
</file>

<file path=xl/comments4.xml><?xml version="1.0" encoding="utf-8"?>
<comments xmlns="http://schemas.openxmlformats.org/spreadsheetml/2006/main">
  <authors>
    <author>Fabiana Pereira Siqueira</author>
    <author>Gustavo Milhomem Brito Menezes</author>
    <author>Tania Mara Chaves Daldegan</author>
  </authors>
  <commentList>
    <comment ref="D6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2020, sem transposição.
</t>
        </r>
      </text>
    </comment>
    <comment ref="E6" authorId="0" shape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01/01/2020 até 31/12/2020; na coluna das RECEITAS REALIZADAS.</t>
        </r>
      </text>
    </comment>
    <comment ref="K6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2020, sem transposição.
</t>
        </r>
      </text>
    </comment>
    <comment ref="L6" authorId="0" shape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01/01/2020 até 31/12/2020; na coluna das DESPESAS EMPENHADAS.</t>
        </r>
      </text>
    </comment>
    <comment ref="B7" authorId="1" shapeId="0">
      <text>
        <r>
          <rPr>
            <b/>
            <sz val="11"/>
            <color indexed="81"/>
            <rFont val="Calibri"/>
            <family val="2"/>
            <scheme val="minor"/>
          </rPr>
          <t>Receita do Exercício, não considerar as receitas dos exercícios anteriores.</t>
        </r>
      </text>
    </comment>
    <comment ref="B8" authorId="1" shapeId="0">
      <text>
        <r>
          <rPr>
            <b/>
            <sz val="10"/>
            <color indexed="81"/>
            <rFont val="Calibri"/>
            <family val="2"/>
            <scheme val="minor"/>
          </rPr>
          <t>Apenas para os Cau Básicos. O valor total deve ser igual do que consta na última Programação 2020.</t>
        </r>
      </text>
    </comment>
    <comment ref="L8" authorId="2" shapeId="0">
      <text>
        <r>
          <rPr>
            <b/>
            <sz val="11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01/01/2020 até 31/12/2020; na coluna das  DESPESAS EMPENHADAS. O valor é o resultado: "Pessoal e Encargos - Benefícios a pessoal- Rescisões contratuais".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1" authorId="1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3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2020, sem transposição.
</t>
        </r>
      </text>
    </comment>
    <comment ref="E13" authorId="0" shape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01/01/2020 até 31/12/2020; na coluna do EMPENHOS.</t>
        </r>
      </text>
    </comment>
    <comment ref="K13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2020, sem transposição.
</t>
        </r>
      </text>
    </comment>
    <comment ref="L13" authorId="0" shape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01/01/2020 até 31/12/2020; na coluna do EMPENHOS.</t>
        </r>
      </text>
    </comment>
    <comment ref="F15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M15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F17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M17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F19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F21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F23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F25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  <comment ref="F27" authorId="2" shapeId="0">
      <text>
        <r>
          <rPr>
            <b/>
            <sz val="18"/>
            <color indexed="81"/>
            <rFont val="Segoe UI"/>
            <family val="2"/>
          </rPr>
          <t>Não é percentual (%) e sim ponto percentual (pp).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Tania Mara Chaves Daldegan</author>
  </authors>
  <commentList>
    <comment ref="E5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9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22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27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32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37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42" authorId="0" shapeId="0">
      <text>
        <r>
          <rPr>
            <b/>
            <sz val="24"/>
            <color indexed="81"/>
            <rFont val="Segoe UI"/>
            <family val="2"/>
          </rPr>
          <t>Meta da Programação 2020.</t>
        </r>
      </text>
    </comment>
    <comment ref="E48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53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58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69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72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75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78" authorId="0" shape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</commentList>
</comments>
</file>

<file path=xl/sharedStrings.xml><?xml version="1.0" encoding="utf-8"?>
<sst xmlns="http://schemas.openxmlformats.org/spreadsheetml/2006/main" count="577" uniqueCount="301">
  <si>
    <t>Início:</t>
  </si>
  <si>
    <t>Término:</t>
  </si>
  <si>
    <t>3.1.1 Custeados com Recursos do Fundo de Apoio</t>
  </si>
  <si>
    <t>Total</t>
  </si>
  <si>
    <t>Unidade Responsável</t>
  </si>
  <si>
    <t>Denominação</t>
  </si>
  <si>
    <t>TOTAL</t>
  </si>
  <si>
    <t>Especificação</t>
  </si>
  <si>
    <t>I - FONTES</t>
  </si>
  <si>
    <t>1. Receitas Correntes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</si>
  <si>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</si>
  <si>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</si>
  <si>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</si>
  <si>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</si>
  <si>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</si>
  <si>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</si>
  <si>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</si>
  <si>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</si>
  <si>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</si>
  <si>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Valores em R$ 1,00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</si>
  <si>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</si>
  <si>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</si>
  <si>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</si>
  <si>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</si>
  <si>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</si>
  <si>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</si>
  <si>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</si>
  <si>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</si>
  <si>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</si>
  <si>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</si>
  <si>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</si>
  <si>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</si>
  <si>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</si>
  <si>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</si>
  <si>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</si>
  <si>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</si>
  <si>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</si>
  <si>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</si>
  <si>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</si>
  <si>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</si>
  <si>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</si>
  <si>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</si>
  <si>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</si>
  <si>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</si>
  <si>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Perspectivas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</si>
  <si>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</si>
  <si>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</si>
  <si>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</si>
  <si>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</si>
  <si>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</si>
  <si>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</si>
  <si>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</si>
  <si>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</si>
  <si>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</si>
  <si>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</si>
  <si>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</si>
  <si>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</si>
  <si>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</si>
  <si>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</si>
  <si>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</si>
  <si>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</si>
  <si>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</si>
  <si>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3. DADOS ORÇAMENTÁRIOS</t>
  </si>
  <si>
    <t>1.3 - Tipo (Projeto ou Atividade):</t>
  </si>
  <si>
    <t>1.4 - Nome (Denominação do Projeto ou Atividade ):</t>
  </si>
  <si>
    <t>1.6 - Responsável  pelo Projeto ou Atividade: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</si>
  <si>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</si>
  <si>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</si>
  <si>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</si>
  <si>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</si>
  <si>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</si>
  <si>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</si>
  <si>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LIMITES</t>
  </si>
  <si>
    <t>4. COMENTÁRIOS</t>
  </si>
  <si>
    <t>1.1.3 Taxas e Multas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</si>
  <si>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</si>
  <si>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</si>
  <si>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</si>
  <si>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</si>
  <si>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</si>
  <si>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</si>
  <si>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</si>
  <si>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</si>
  <si>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</si>
  <si>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</si>
  <si>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</si>
  <si>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</si>
  <si>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 xml:space="preserve">CAU/UF:  </t>
  </si>
  <si>
    <t>Orientação:  Esta planilha está vinculada ao Quadro Geral. Seu preenchimento ocorre de forma automática. Caso seja necessário aumentar o número de colunas, favor atentar na continuidade das fórmulas.</t>
  </si>
  <si>
    <t>A. Pessoal e Encargos (Valores totais)</t>
  </si>
  <si>
    <t xml:space="preserve">Inclui os tipos 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</si>
  <si>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</si>
  <si>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COMENTÁRIOS/JUSTIFICATIVAS :</t>
  </si>
  <si>
    <t>1. QUADRO GERAL</t>
  </si>
  <si>
    <t>1.1.3 RRT</t>
  </si>
  <si>
    <t xml:space="preserve">BASE DE CÁLCULO </t>
  </si>
  <si>
    <t>Obs.: Os Indicadores devem ser vinculados aos objetivos estratégicos priorizados no Mapa Estratégico do CAU/UF, ou seja, os indicadores dos objetivos estratégicos escolhidos no Mapa Estratégico devem ser priorizados.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</si>
  <si>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</si>
  <si>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</si>
  <si>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</si>
  <si>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</si>
  <si>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</si>
  <si>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número de manifestações técnicas aproveitadas pelo 
MEC
           _________________________   x 100
número de manifestações técnicas apresentadas pelo 
CAU ao MEC</t>
  </si>
  <si>
    <t>Trimestal</t>
  </si>
  <si>
    <t>número de propostas de DCN aprovadas pelo 
CNE
           _________________________   x 100
número de propostas de DCN apresentadas pelo CAU 
ao CNE</t>
  </si>
  <si>
    <t>Meta 2018</t>
  </si>
  <si>
    <t xml:space="preserve">                               
                                                    Projetos
                                                Estratégicos
   Objetivos
Estratégicos</t>
  </si>
  <si>
    <r>
      <t xml:space="preserve"> Despesas com Pessoal </t>
    </r>
    <r>
      <rPr>
        <b/>
        <sz val="14"/>
        <color indexed="57"/>
        <rFont val="Calibri"/>
        <family val="2"/>
      </rPr>
      <t>(máximo de 55% sobre as Receitas Correntes. Não considerar o valor total das rescisões contratuais, auxílio alimentação, auxílio transporte, plano de saúde e demais benefícios)</t>
    </r>
  </si>
  <si>
    <r>
      <t xml:space="preserve">Atendimento
</t>
    </r>
    <r>
      <rPr>
        <b/>
        <sz val="14"/>
        <color indexed="21"/>
        <rFont val="Calibri"/>
        <family val="2"/>
      </rPr>
      <t>(mínimo de 10 % do total da RAL)</t>
    </r>
  </si>
  <si>
    <r>
      <t>Capacitação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</si>
  <si>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 xml:space="preserve">Comunicação
</t>
    </r>
    <r>
      <rPr>
        <b/>
        <sz val="14"/>
        <color indexed="21"/>
        <rFont val="Calibri"/>
        <family val="2"/>
      </rPr>
      <t xml:space="preserve">(mínimo de 3% do total da RAL)             </t>
    </r>
    <r>
      <rPr>
        <b/>
        <sz val="14"/>
        <color indexed="57"/>
        <rFont val="Calibri"/>
        <family val="2"/>
      </rPr>
      <t xml:space="preserve">                                                                                </t>
    </r>
  </si>
  <si>
    <r>
      <t xml:space="preserve">Patrocínio
</t>
    </r>
    <r>
      <rPr>
        <b/>
        <sz val="14"/>
        <color indexed="21"/>
        <rFont val="Calibri"/>
        <family val="2"/>
      </rPr>
      <t xml:space="preserve">(máximo de 5% do total da RAL)   </t>
    </r>
    <r>
      <rPr>
        <b/>
        <sz val="14"/>
        <color indexed="10"/>
        <rFont val="Calibri"/>
        <family val="2"/>
      </rPr>
      <t xml:space="preserve">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</t>
    </r>
  </si>
  <si>
    <t>1.1 Receitas de Arrecadação Total</t>
  </si>
  <si>
    <t>Meta 2019</t>
  </si>
  <si>
    <t>Meta 2019 - Revisada</t>
  </si>
  <si>
    <r>
      <t xml:space="preserve">Fiscalização
</t>
    </r>
    <r>
      <rPr>
        <b/>
        <sz val="14"/>
        <color rgb="FF008080"/>
        <rFont val="Calibri"/>
        <family val="2"/>
      </rPr>
      <t xml:space="preserve">(mínimo de 15 % do total da RAL)   </t>
    </r>
    <r>
      <rPr>
        <b/>
        <sz val="14"/>
        <color indexed="21"/>
        <rFont val="Calibri"/>
        <family val="2"/>
      </rPr>
      <t xml:space="preserve">   </t>
    </r>
    <r>
      <rPr>
        <b/>
        <sz val="14"/>
        <color indexed="10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                                                                     </t>
    </r>
  </si>
  <si>
    <r>
      <t xml:space="preserve">Objetivos Estratégicos Locais
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8080"/>
        <rFont val="Calibri"/>
        <family val="2"/>
      </rPr>
      <t xml:space="preserve">(mínimo de 6 % do total da RAL) </t>
    </r>
    <r>
      <rPr>
        <b/>
        <sz val="14"/>
        <color indexed="21"/>
        <rFont val="Calibri"/>
        <family val="2"/>
      </rPr>
      <t xml:space="preserve">                        </t>
    </r>
  </si>
  <si>
    <r>
      <t xml:space="preserve">Assistência Técnica
</t>
    </r>
    <r>
      <rPr>
        <b/>
        <sz val="14"/>
        <color rgb="FF008080"/>
        <rFont val="Calibri"/>
        <family val="2"/>
        <scheme val="minor"/>
      </rPr>
      <t xml:space="preserve">(mínimo de 2% do total da RAL) </t>
    </r>
    <r>
      <rPr>
        <b/>
        <sz val="14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</si>
  <si>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4"/>
        <color indexed="21"/>
        <rFont val="Calibri"/>
        <family val="2"/>
      </rPr>
      <t xml:space="preserve">(até 2 % do total da RAL)              </t>
    </r>
  </si>
  <si>
    <t xml:space="preserve">número de municípios do Estado que possuem instrumentos de planejamento urbano </t>
  </si>
  <si>
    <t>x 100</t>
  </si>
  <si>
    <t>total de municípios do Estado</t>
  </si>
  <si>
    <t xml:space="preserve"> Índice de municípios que possuem Plano Diretor, em conformidade com os critérios da legislação</t>
  </si>
  <si>
    <r>
      <t>Índice de orientações gerais  realizadas  (%) -</t>
    </r>
    <r>
      <rPr>
        <b/>
        <sz val="20"/>
        <rFont val="Calibri"/>
        <family val="2"/>
        <scheme val="minor"/>
      </rPr>
      <t xml:space="preserve"> (CAU/UF)</t>
    </r>
    <r>
      <rPr>
        <sz val="20"/>
        <rFont val="Calibri"/>
        <family val="2"/>
        <scheme val="minor"/>
      </rPr>
      <t xml:space="preserve">
</t>
    </r>
  </si>
  <si>
    <t>quantidade de orientações gerais realizadas pelo CAU/UF</t>
  </si>
  <si>
    <t>X 100</t>
  </si>
  <si>
    <t>Semestral</t>
  </si>
  <si>
    <t>número de orientações propostas a serem realizadas</t>
  </si>
  <si>
    <r>
      <t xml:space="preserve">Índice de eficiência na conclusão de processos de fiscalização  (%) - </t>
    </r>
    <r>
      <rPr>
        <b/>
        <sz val="20"/>
        <rFont val="Calibri"/>
        <family val="2"/>
        <scheme val="minor"/>
      </rPr>
      <t>(CAU/UF)</t>
    </r>
  </si>
  <si>
    <t>número de processos de fiscalização concluídos em um ano</t>
  </si>
  <si>
    <t xml:space="preserve"> número total de processos de fiscalização</t>
  </si>
  <si>
    <r>
      <t xml:space="preserve">Índice de atendimento (%) - </t>
    </r>
    <r>
      <rPr>
        <b/>
        <sz val="20"/>
        <rFont val="Calibri"/>
        <family val="2"/>
        <scheme val="minor"/>
      </rPr>
      <t>(CAU/UF)</t>
    </r>
  </si>
  <si>
    <t>número de solicitações tratadas em até 30 dias</t>
  </si>
  <si>
    <t>número de solicitações</t>
  </si>
  <si>
    <r>
      <t xml:space="preserve">Índice de satisfação com a solução da demanda (%) - </t>
    </r>
    <r>
      <rPr>
        <b/>
        <sz val="20"/>
        <rFont val="Calibri"/>
        <family val="2"/>
        <scheme val="minor"/>
      </rPr>
      <t>(CAU/UF)</t>
    </r>
  </si>
  <si>
    <t>número de usuários satisfeitos com a solução da demanda</t>
  </si>
  <si>
    <t>número de usuários que responderam a pesquisa</t>
  </si>
  <si>
    <t>valor orçamentário destinado a patrocínios</t>
  </si>
  <si>
    <t>orçamento total</t>
  </si>
  <si>
    <r>
      <t xml:space="preserve">Índice da capacidade de execução dos investimentos em patrocínios  (%) - </t>
    </r>
    <r>
      <rPr>
        <b/>
        <sz val="20"/>
        <rFont val="Calibri"/>
        <family val="2"/>
        <scheme val="minor"/>
      </rPr>
      <t xml:space="preserve">(CAU/UF) </t>
    </r>
  </si>
  <si>
    <t>valor orçamentário investido (executado) em patrocínios</t>
  </si>
  <si>
    <t>número de órgãos públicos nos municípios do Estado que atuam em planejamento territorial e gestão urbana que utilizem pelo menos um arquiteto e urbanista (interno ou externo)</t>
  </si>
  <si>
    <t>número de órgãos públicos nos municípios do Estado que atuam em planejamento territorial e gestão urbana</t>
  </si>
  <si>
    <r>
      <t xml:space="preserve">Índice de municípios que possuem um órgão de planejamento urbano (%) - </t>
    </r>
    <r>
      <rPr>
        <b/>
        <sz val="20"/>
        <color theme="1"/>
        <rFont val="Calibri"/>
        <family val="2"/>
        <scheme val="minor"/>
      </rPr>
      <t>(CAU/UF)</t>
    </r>
  </si>
  <si>
    <t>número de municípios no Estado que possuem um órgão de planejamento urbano</t>
  </si>
  <si>
    <t>total de municípios no Estado</t>
  </si>
  <si>
    <t xml:space="preserve">número de municípios no Estado que aplicam a Lei de Assistência Técnica </t>
  </si>
  <si>
    <t>x100</t>
  </si>
  <si>
    <t>total de municípios do Estado (= total da amostragem definida)</t>
  </si>
  <si>
    <r>
      <t xml:space="preserve">Obrigatoriedade de planos urbanísticos para as cidades (%) - </t>
    </r>
    <r>
      <rPr>
        <b/>
        <sz val="20"/>
        <rFont val="Calibri"/>
        <family val="2"/>
        <scheme val="minor"/>
      </rPr>
      <t>(CAU/UF)</t>
    </r>
  </si>
  <si>
    <t>número de planos diretores nos municípios do Estado</t>
  </si>
  <si>
    <t>Quantidade de acessos qualificados (visitantes únicos) a página do CAU</t>
  </si>
  <si>
    <t>total de notícias sobre questões de Arquitetura e Urbanismo</t>
  </si>
  <si>
    <t>total de inserções do CAU na mídia</t>
  </si>
  <si>
    <t>número total de escolas do Estado</t>
  </si>
  <si>
    <t>número total de processos éticos</t>
  </si>
  <si>
    <t>Semestral e anual</t>
  </si>
  <si>
    <t>arquiteto e urbanista ativo no Estado</t>
  </si>
  <si>
    <r>
      <t xml:space="preserve">Relação receita/custo de pessoal (%) - </t>
    </r>
    <r>
      <rPr>
        <b/>
        <sz val="20"/>
        <rFont val="Calibri"/>
        <family val="2"/>
        <scheme val="minor"/>
      </rPr>
      <t>(CAU/UF)</t>
    </r>
  </si>
  <si>
    <t>receita corrente do Estado</t>
  </si>
  <si>
    <t>passivo circulante</t>
  </si>
  <si>
    <r>
      <t xml:space="preserve">Índice de inadimplência pessoa física (%) - </t>
    </r>
    <r>
      <rPr>
        <b/>
        <sz val="20"/>
        <rFont val="Calibri"/>
        <family val="2"/>
        <scheme val="minor"/>
      </rPr>
      <t>(CAU/UF)</t>
    </r>
  </si>
  <si>
    <t>total de profissionais ativos</t>
  </si>
  <si>
    <r>
      <t xml:space="preserve">Índice de inadimplência pessoa jurídica (%) - </t>
    </r>
    <r>
      <rPr>
        <b/>
        <sz val="20"/>
        <rFont val="Calibri"/>
        <family val="2"/>
        <scheme val="minor"/>
      </rPr>
      <t>(CAU/UF)</t>
    </r>
  </si>
  <si>
    <t>total de empresas inadimplentes</t>
  </si>
  <si>
    <t>total de empresas ativas</t>
  </si>
  <si>
    <t>total de processos críticos</t>
  </si>
  <si>
    <t>número total de colaboradores e dirigentes</t>
  </si>
  <si>
    <t>número de colaboradores e dirigentes do CAU</t>
  </si>
  <si>
    <t>total de usuários internos que participaram da pesquisa</t>
  </si>
  <si>
    <t>total de usuários externos que participaram da pesquisa</t>
  </si>
  <si>
    <r>
      <t xml:space="preserve">Índice da capacidade de fiscalização (%) - </t>
    </r>
    <r>
      <rPr>
        <b/>
        <sz val="20"/>
        <rFont val="Calibri"/>
        <family val="2"/>
        <scheme val="minor"/>
      </rPr>
      <t xml:space="preserve">(CAU/UF)   </t>
    </r>
  </si>
  <si>
    <t>quantidade de serviços fiscalizados pelo CAU/UF no Ano</t>
  </si>
  <si>
    <t>número de serviços propostos a serem fiscalizados</t>
  </si>
  <si>
    <r>
      <t xml:space="preserve">Índice de presença profissional </t>
    </r>
    <r>
      <rPr>
        <b/>
        <sz val="20"/>
        <color theme="8" tint="-0.499984740745262"/>
        <rFont val="Calibri"/>
        <family val="2"/>
        <scheme val="minor"/>
      </rPr>
      <t>nas obras</t>
    </r>
    <r>
      <rPr>
        <sz val="20"/>
        <rFont val="Calibri"/>
        <family val="2"/>
        <scheme val="minor"/>
      </rPr>
      <t xml:space="preserve"> e  serviços fiscalizados  (%) - </t>
    </r>
    <r>
      <rPr>
        <b/>
        <sz val="20"/>
        <rFont val="Calibri"/>
        <family val="2"/>
        <scheme val="minor"/>
      </rPr>
      <t>(CAU/UF)</t>
    </r>
  </si>
  <si>
    <t>quantidade de presença profissional com RRT</t>
  </si>
  <si>
    <t>quantidade de serviços fiscalizados pelo CAU/UF</t>
  </si>
  <si>
    <r>
      <t xml:space="preserve">Índice de RRT por mês por profissional ativo  - </t>
    </r>
    <r>
      <rPr>
        <b/>
        <sz val="20"/>
        <rFont val="Calibri"/>
        <family val="2"/>
        <scheme val="minor"/>
      </rPr>
      <t xml:space="preserve">(CAU/UF)    </t>
    </r>
  </si>
  <si>
    <r>
      <t xml:space="preserve">número total de RRT registrados </t>
    </r>
    <r>
      <rPr>
        <b/>
        <sz val="20"/>
        <rFont val="Calibri"/>
        <family val="2"/>
        <scheme val="minor"/>
      </rPr>
      <t xml:space="preserve">por mês </t>
    </r>
  </si>
  <si>
    <t>Mensal</t>
  </si>
  <si>
    <t>número total de profissionais ativos no Estado</t>
  </si>
  <si>
    <r>
      <t>Índice de capacidade de atendimento de denúncias  (%) -</t>
    </r>
    <r>
      <rPr>
        <b/>
        <sz val="20"/>
        <rFont val="Calibri"/>
        <family val="2"/>
        <scheme val="minor"/>
      </rPr>
      <t xml:space="preserve"> (CAU/UF)</t>
    </r>
    <r>
      <rPr>
        <sz val="20"/>
        <rFont val="Calibri"/>
        <family val="2"/>
        <scheme val="minor"/>
      </rPr>
      <t xml:space="preserve">
</t>
    </r>
  </si>
  <si>
    <t>quantidade de denúncias atendidas pelo CAU/UF</t>
  </si>
  <si>
    <t>número de denúncias recebidas pelo CAU/UF</t>
  </si>
  <si>
    <t>horas totais de treinamento</t>
  </si>
  <si>
    <t xml:space="preserve">Fundo de Apoio </t>
  </si>
  <si>
    <t>número de planos diretores que contemplam planos urbanísticos nos municípios do Estado</t>
  </si>
  <si>
    <t>número de inserções na mídia em geral onde o CAU foi citado</t>
  </si>
  <si>
    <t>número de inserções positivas do CAU na mídia</t>
  </si>
  <si>
    <t>número de usuários internos satisfeitos com a tecnologia</t>
  </si>
  <si>
    <t>número de usuários externos satisfeitos com a tecnologia</t>
  </si>
  <si>
    <t>número de colaboradores e dirigentes do CAU engajados de acordo com pesquisa de engajamento</t>
  </si>
  <si>
    <t>número de escolas do Estado com a disciplina de ética profissional na grade curricular</t>
  </si>
  <si>
    <t>número de processos éticos concluídos em um ano</t>
  </si>
  <si>
    <t>custo de pessoal do Estado</t>
  </si>
  <si>
    <t>ativo circulante</t>
  </si>
  <si>
    <t>total de profissionais inadimplentes</t>
  </si>
  <si>
    <t>número de processos críticos aprimorados e/ou inovados</t>
  </si>
  <si>
    <t>população do Estado (1000 habitantes)</t>
  </si>
  <si>
    <t>número total de RRT do Estado</t>
  </si>
  <si>
    <t>total de RRT no Estado</t>
  </si>
  <si>
    <t>RRT mínima</t>
  </si>
  <si>
    <r>
      <t xml:space="preserve">Índice da intenção (plano) de investimento em patrocínios (%) - </t>
    </r>
    <r>
      <rPr>
        <b/>
        <sz val="20"/>
        <rFont val="Calibri"/>
        <family val="2"/>
        <scheme val="minor"/>
      </rPr>
      <t>(CAU/UF)</t>
    </r>
  </si>
  <si>
    <t>Resultado Previsto</t>
  </si>
  <si>
    <t>P/A/PE</t>
  </si>
  <si>
    <t>Comentários:</t>
  </si>
  <si>
    <t>%       
 (D=C/A)</t>
  </si>
  <si>
    <t xml:space="preserve">Part. % (E)           </t>
  </si>
  <si>
    <t>5) Observar os comentários e as orientações em amarelo em cada aba da Planilha .</t>
  </si>
  <si>
    <t>LEGENDA: P = PROJETO/ A = ATIVIDADE/PE= PROJETO ESPECÍFICO/ FP = FUNDO DE APOIO</t>
  </si>
  <si>
    <t>Meta 2020</t>
  </si>
  <si>
    <t>Meta 2020
Alcançada</t>
  </si>
  <si>
    <t>APRESENTAR TODAS A INICIATIVAS ESTRATÉGICAS QUE FORAM PREVISTAS NO ÚLTIMO PARECER APROVADO DO PLANO DE AÇÃO DO EXERCÍCIO DE 2020.</t>
  </si>
  <si>
    <t>Quadro Geral - Relatório de Gestão - Exercício 2020</t>
  </si>
  <si>
    <t>Orientação:  Utilizar as receitas de Arrecadação - anuidades, RRT, taxas e multas, devem ser considerados os valores constantes do último Parecer APROVADO do Plano de Ação 2020. As células sinalizadas, em cinza, são fórmulas e não devem ser modificadas. Verificar os comentários colocando o cursor na célula correspondente, no cabeçalho.</t>
  </si>
  <si>
    <t>Demonstrativo das Fontes - Relatório de Gestão - Exercício 2020</t>
  </si>
  <si>
    <t>Programação 
2020
 (A)</t>
  </si>
  <si>
    <t>Receitas Realizadas                    2020                               (B)</t>
  </si>
  <si>
    <t>1.1.1.1.1 Anuidade 2020</t>
  </si>
  <si>
    <t>1.1.1.2.1 Anuidade 2020</t>
  </si>
  <si>
    <t xml:space="preserve">Índice de satisfação externa com a tecnologia utilizada (%)- (CAU/UF) </t>
  </si>
  <si>
    <t xml:space="preserve">Índice de satisfação interna com a tecnologia utilizada (%) - (CAU/UF) </t>
  </si>
  <si>
    <t>Meta 2020 reprogramado</t>
  </si>
  <si>
    <t xml:space="preserve">Índice de engajamento dos colaboradores e dirigentes (%) - (CAU/UF) </t>
  </si>
  <si>
    <t xml:space="preserve">Média de horas de treinamento por colaboradores e dirigentes (CAU/UF) </t>
  </si>
  <si>
    <t xml:space="preserve">Índice de processos aprimorados e/ou inovados (%) -(CAU/UF) </t>
  </si>
  <si>
    <t xml:space="preserve">Índice de liquidez corrente (CAU/UF) </t>
  </si>
  <si>
    <r>
      <t xml:space="preserve">Índice de receita por arquiteto e urbanista  - </t>
    </r>
    <r>
      <rPr>
        <b/>
        <sz val="20"/>
        <rFont val="Calibri"/>
        <family val="2"/>
        <scheme val="minor"/>
      </rPr>
      <t xml:space="preserve">(CAU/UF) </t>
    </r>
  </si>
  <si>
    <r>
      <t xml:space="preserve">Índice de RRT mínimas  - </t>
    </r>
    <r>
      <rPr>
        <b/>
        <sz val="20"/>
        <rFont val="Calibri"/>
        <family val="2"/>
        <scheme val="minor"/>
      </rPr>
      <t>(CAU/UF)</t>
    </r>
  </si>
  <si>
    <r>
      <t xml:space="preserve">Índice de RRT por população (1.000 habitantes)  </t>
    </r>
    <r>
      <rPr>
        <b/>
        <sz val="20"/>
        <rFont val="Calibri"/>
        <family val="2"/>
        <scheme val="minor"/>
      </rPr>
      <t>- (CAU/UF)</t>
    </r>
  </si>
  <si>
    <t xml:space="preserve">Índice de eficiência na conclusão de processos éticos (%) -(CAU/UF) </t>
  </si>
  <si>
    <r>
      <t xml:space="preserve">Índice de escolas que possuem disciplinas com conteúdo sobre a ética profissional (%) - </t>
    </r>
    <r>
      <rPr>
        <b/>
        <sz val="20"/>
        <rFont val="Calibri"/>
        <family val="2"/>
        <charset val="1"/>
      </rPr>
      <t>(CAU/UF)</t>
    </r>
  </si>
  <si>
    <t xml:space="preserve">Índice de inserções positivas na mídia (%) - (CAU/UF) </t>
  </si>
  <si>
    <t xml:space="preserve">Índice de presença na mídia como um todo (%) - (CAU/UF) </t>
  </si>
  <si>
    <t xml:space="preserve">Acessos à página do CAU (Qtd.) - (CAU/UF) </t>
  </si>
  <si>
    <r>
      <t xml:space="preserve">Participação do CAU na elaboração ou regulamentação da Lei da Assistência Técnica Gratuita (Lei nº 11.888/08) (%) - </t>
    </r>
    <r>
      <rPr>
        <b/>
        <sz val="20"/>
        <rFont val="Calibri"/>
        <family val="2"/>
        <scheme val="minor"/>
      </rPr>
      <t>(CAU/UF)</t>
    </r>
  </si>
  <si>
    <r>
      <t xml:space="preserve">Índice de presença profissional em órgãos de planejamento e gestão urbana (%) -  </t>
    </r>
    <r>
      <rPr>
        <b/>
        <sz val="20"/>
        <color theme="1"/>
        <rFont val="Calibri"/>
        <family val="2"/>
        <scheme val="minor"/>
      </rPr>
      <t>(CAU/UF)</t>
    </r>
  </si>
  <si>
    <r>
      <t xml:space="preserve">Índice de municípios que possuem Plano Diretor, em conformidade com os critérios da legislação </t>
    </r>
    <r>
      <rPr>
        <b/>
        <sz val="20"/>
        <rFont val="Calibri"/>
        <family val="2"/>
        <scheme val="minor"/>
      </rPr>
      <t>(CAU/UF)</t>
    </r>
  </si>
  <si>
    <t>1) O valor da "Programação 2020 ": usar o último valor APROVADO no parecer do Plano de Ação do Exercício de 2020, sem transposição.</t>
  </si>
  <si>
    <t>2) O valor do "Programação  com Transposição (Orçado) 2020": retirar do SISCONT. NET, no caminho "Centro de Custos&gt; Relatórios&gt; Demonstrativo de empenhos/pagamentos"; período de  01/01/2020 até 31/12/2020; na coluna ORÇADO.</t>
  </si>
  <si>
    <t>3) O valor do "Executado 2020": retirar do SISCONT. NET, no caminho "Centro de Custos&gt; Relatórios&gt; Demonstrativo de empenhos/pagamentos"; período de  01/01/2020 até 31/12/2020; na coluna EMPENHO.</t>
  </si>
  <si>
    <t>4) O valor das "Receitas realizadas 2020": retirar do SISCONT. NET, no caminho:  "Contabilidade&gt; Relatórios&gt; Balanço Orçamentário"; período de 01/01/2020 até 31/12/2020; na coluna RECEITAS REALIZADAS.</t>
  </si>
  <si>
    <r>
      <t xml:space="preserve">Orientações para preenchimento da </t>
    </r>
    <r>
      <rPr>
        <b/>
        <i/>
        <u/>
        <sz val="11"/>
        <color rgb="FFFF0000"/>
        <rFont val="Calibri"/>
        <family val="2"/>
        <scheme val="minor"/>
      </rPr>
      <t>planilha auxiliar</t>
    </r>
    <r>
      <rPr>
        <b/>
        <i/>
        <sz val="11"/>
        <color theme="1"/>
        <rFont val="Calibri"/>
        <family val="2"/>
        <scheme val="minor"/>
      </rPr>
      <t xml:space="preserve"> do Relatório de Gestão - Exercício 2020</t>
    </r>
  </si>
  <si>
    <t>6) Usar o último arquivo do Parecer homologado pelo Plenárío do CAU/BR e enviado pela GERPLAN em  2020.</t>
  </si>
  <si>
    <t>Programação 2020</t>
  </si>
  <si>
    <t>Receitas Realizadas                     2020</t>
  </si>
  <si>
    <t>Executado                       2020</t>
  </si>
  <si>
    <t xml:space="preserve"> Limites de Aplicação dos Recursos Estratégicos - Relatório de Gestão - Exercício 2020</t>
  </si>
  <si>
    <t>Programação   2020                                     (A)</t>
  </si>
  <si>
    <t>Programação  com Transposição (Orçado)     2020
 (B)</t>
  </si>
  <si>
    <t>Executado                        2020
     (C)</t>
  </si>
  <si>
    <t>Execução</t>
  </si>
  <si>
    <t>% 
(D=C/B *100)</t>
  </si>
  <si>
    <t>Fundo de Apoio Previsto  (E)</t>
  </si>
  <si>
    <t>Fundo de Apoio Executado  (F)</t>
  </si>
  <si>
    <t>% Utilização do Fundo de Apoio
(G=F/E)</t>
  </si>
  <si>
    <t>Execução(%)</t>
  </si>
  <si>
    <t>Execução (%)</t>
  </si>
  <si>
    <t>% de Execução da meta</t>
  </si>
  <si>
    <t>1. Receita de Arrecadação do Exercício 2020</t>
  </si>
  <si>
    <t>Fiscalização CAU/SE</t>
  </si>
  <si>
    <t>Gestão Administrativa e Financeira</t>
  </si>
  <si>
    <t>Comunicação CAU/SE</t>
  </si>
  <si>
    <t>Atendimento e Relações Profissionais</t>
  </si>
  <si>
    <t>Manutenção da Presidência</t>
  </si>
  <si>
    <t>Serviços Compartilhados para a Fiscalização - CSC</t>
  </si>
  <si>
    <t>Serviços Compartilhados para o Atendimento - CSC</t>
  </si>
  <si>
    <t>Centro de Serviços Compartilhados - SISCAF</t>
  </si>
  <si>
    <t>Aporte Fundo de Apoio</t>
  </si>
  <si>
    <t>Reuniões Plenárias Ampliadas</t>
  </si>
  <si>
    <t>Comissões Permanentes</t>
  </si>
  <si>
    <t xml:space="preserve">Patrocínio de Ações e Interinstitucionais </t>
  </si>
  <si>
    <t>Reserva de Contingência</t>
  </si>
  <si>
    <t>Capacitação e Desenvolvimento Humano</t>
  </si>
  <si>
    <t>Projeto ATHIS Sergipe</t>
  </si>
  <si>
    <t>Recursos para “encontro de contas do CSC referente ao TAQ e 0800/4007 – exercício de 2019”</t>
  </si>
  <si>
    <t>Garantir o alcance da fiscalização em toda jurisdição do CAU/SE.</t>
  </si>
  <si>
    <t>Garantir os recursos humanos e materiais mínimos para funcionamento do CAU/SE, bem como, instalações físicas adequadas ao atendimento aos profissionais e à sociedade.</t>
  </si>
  <si>
    <t>Garantir serviço de Assessoria de Comunicação, e transparência das ações do Conselho, bem como, ampliação dos meios de comunicação com Arquitetos e a Sociedade</t>
  </si>
  <si>
    <t>Garantir atendimento eficaz às demandas dos profissionais e sociedade</t>
  </si>
  <si>
    <t>Aprimorar e expandir as ações do Conselho, bem como, pugnar pela inclusão da Arquitetura e do Urbanismo como Política de Estado, articulando o debate nas três esferas de Governo</t>
  </si>
  <si>
    <t>Aportar recursos para o suporte aos serviços e sistemas compartilhados pelo Conselho</t>
  </si>
  <si>
    <t>Garantir o funcionamento dos serviços e sistemas compartilhados no âmbito do Conselho</t>
  </si>
  <si>
    <t>Deter sistemas de registro e controle de arrecadação e informações de gestão dos recursos financeiros</t>
  </si>
  <si>
    <t>Garantir a sustentabilidade financeira</t>
  </si>
  <si>
    <t>Garantir a participação da Presidente nas plenárias ampliadas do CAU BR</t>
  </si>
  <si>
    <t>Promover o relacionamento com instituições de ensino,  e apoiar a gestão no desenvolvimento de ações que valorize e estimule o exercício ético da profissão</t>
  </si>
  <si>
    <t>Apoiar ação estratégica de parceiro externo.</t>
  </si>
  <si>
    <t>Garantir o aporte financeiro para demandas não previstas no planejamento orçamentário.</t>
  </si>
  <si>
    <t>Capacitar o corpo diretivo e técnico do Conselho</t>
  </si>
  <si>
    <t>Edital de Chamamento Público para propostas de desenvolvimento de projetos de arquitetura e urbanismo, obrigatoriamente no estado de Sergipe, na modalidade de Assistência Técnica para Habitação de Interesse Social (ATHIS) nos termos da Lei nº 11888/08.</t>
  </si>
  <si>
    <t>Resolução nº 126, art. 10º, § 1º, inciso II, Item “b”</t>
  </si>
  <si>
    <t xml:space="preserve">Diretora Administrativa e Financeira </t>
  </si>
  <si>
    <t>A</t>
  </si>
  <si>
    <t xml:space="preserve">Presidência </t>
  </si>
  <si>
    <t>A.</t>
  </si>
  <si>
    <t>P.</t>
  </si>
  <si>
    <t>Não foram iniciados novos processos éticos em 2020</t>
  </si>
  <si>
    <t>Valor referente ao Auxílio Alimentação dos colaboradores: R$ 31.385,51</t>
  </si>
  <si>
    <t>Por problemas na plataforma de gestão do site, não foi possível obter esta informação</t>
  </si>
  <si>
    <t>CONSELHO DE ARQUITETURA E URBANISMO DE SERGIPE - CAU/SE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</si>
</sst>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"/>
    <numFmt numFmtId="167" formatCode="_-&quot;R$&quot;\ * #,##0_-;\-&quot;R$&quot;\ * #,##0_-;_-&quot;R$&quot;\ * &quot;-&quot;??_-;_-@_-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_-* #,##0.0_-;\-* #,##0.0_-;_-* &quot;-&quot;_-;_-@_-"/>
    <numFmt numFmtId="173" formatCode="_-&quot;R$ &quot;* #,##0.00_-;&quot;-R$ &quot;* #,##0.00_-;_-&quot;R$ &quot;* \-??_-;_-@_-"/>
    <numFmt numFmtId="174" formatCode="_(* #,##0.00_);_(* \(#,##0.00\);_(* \-??_);_(@_)"/>
  </numFmts>
  <fonts count="70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22"/>
      <name val="Calibri"/>
      <family val="2"/>
      <scheme val="minor"/>
    </font>
    <font>
      <b/>
      <sz val="9"/>
      <color indexed="81"/>
      <name val="Segoe U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20376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indexed="2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rgb="FF008080"/>
      <name val="Calibri"/>
      <family val="2"/>
      <scheme val="minor"/>
    </font>
    <font>
      <b/>
      <sz val="14"/>
      <color rgb="FF008080"/>
      <name val="Calibri"/>
      <family val="2"/>
    </font>
    <font>
      <sz val="11"/>
      <color rgb="FF000000"/>
      <name val="Calibri"/>
      <family val="2"/>
      <charset val="1"/>
    </font>
    <font>
      <b/>
      <sz val="20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2"/>
      <color indexed="81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6"/>
      <color theme="1"/>
      <name val="Calibri"/>
      <family val="2"/>
      <scheme val="minor"/>
    </font>
    <font>
      <sz val="16"/>
      <color rgb="FF212121"/>
      <name val="OpenSansCondensedLight"/>
    </font>
    <font>
      <sz val="11"/>
      <color rgb="FF727272"/>
      <name val="OpenSansCondensedBold"/>
    </font>
    <font>
      <b/>
      <sz val="11"/>
      <color indexed="81"/>
      <name val="Calibri Light"/>
      <family val="2"/>
      <scheme val="major"/>
    </font>
    <font>
      <sz val="20"/>
      <name val="Arial"/>
      <family val="2"/>
    </font>
    <font>
      <sz val="20"/>
      <name val="Calibri"/>
      <family val="2"/>
      <charset val="1"/>
    </font>
    <font>
      <b/>
      <sz val="20"/>
      <name val="Calibri"/>
      <family val="2"/>
      <charset val="1"/>
    </font>
    <font>
      <sz val="18"/>
      <color theme="1"/>
      <name val="Calibri"/>
      <family val="2"/>
      <scheme val="minor"/>
    </font>
    <font>
      <b/>
      <sz val="24"/>
      <color indexed="81"/>
      <name val="Segoe UI"/>
      <family val="2"/>
    </font>
    <font>
      <sz val="12"/>
      <color indexed="81"/>
      <name val="Segoe UI"/>
      <family val="2"/>
    </font>
    <font>
      <b/>
      <sz val="18"/>
      <color indexed="81"/>
      <name val="Segoe UI"/>
      <family val="2"/>
    </font>
    <font>
      <sz val="18"/>
      <color indexed="81"/>
      <name val="Segoe UI"/>
      <family val="2"/>
    </font>
    <font>
      <sz val="28"/>
      <color rgb="FFFFFF00"/>
      <name val="Calibri"/>
      <family val="2"/>
      <scheme val="minor"/>
    </font>
    <font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009999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medium">
        <color theme="0" tint="-0.149937437055574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/>
    <xf numFmtId="0" fontId="53" fillId="16" borderId="0" applyNumberFormat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/>
    <xf numFmtId="0" fontId="45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/>
    <xf numFmtId="9" fontId="55" fillId="0" borderId="0" applyFill="0" applyBorder="0" applyProtection="0"/>
    <xf numFmtId="0" fontId="55" fillId="0" borderId="0"/>
    <xf numFmtId="173" fontId="55" fillId="0" borderId="0" applyFill="0" applyBorder="0" applyProtection="0"/>
    <xf numFmtId="174" fontId="55" fillId="0" borderId="0" applyBorder="0" applyProtection="0"/>
    <xf numFmtId="174" fontId="55" fillId="0" borderId="0" applyFill="0" applyBorder="0" applyProtection="0"/>
    <xf numFmtId="0" fontId="2" fillId="0" borderId="0"/>
    <xf numFmtId="0" fontId="45" fillId="0" borderId="0"/>
    <xf numFmtId="0" fontId="2" fillId="0" borderId="0"/>
  </cellStyleXfs>
  <cellXfs count="3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3" fillId="3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/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23" fillId="9" borderId="0" xfId="0" applyFont="1" applyFill="1" applyAlignment="1">
      <alignment vertical="center"/>
    </xf>
    <xf numFmtId="0" fontId="0" fillId="0" borderId="0" xfId="0" applyFont="1"/>
    <xf numFmtId="0" fontId="5" fillId="3" borderId="0" xfId="0" applyFont="1" applyFill="1"/>
    <xf numFmtId="41" fontId="26" fillId="3" borderId="26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/>
    <xf numFmtId="0" fontId="4" fillId="3" borderId="0" xfId="0" applyFont="1" applyFill="1" applyBorder="1" applyAlignment="1">
      <alignment vertical="center" wrapText="1" readingOrder="1"/>
    </xf>
    <xf numFmtId="0" fontId="5" fillId="3" borderId="0" xfId="0" applyFont="1" applyFill="1" applyAlignment="1">
      <alignment wrapText="1"/>
    </xf>
    <xf numFmtId="0" fontId="0" fillId="9" borderId="0" xfId="0" applyFill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0" fontId="3" fillId="12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0" fontId="15" fillId="8" borderId="17" xfId="0" applyFont="1" applyFill="1" applyBorder="1" applyAlignment="1"/>
    <xf numFmtId="0" fontId="13" fillId="8" borderId="17" xfId="0" applyFont="1" applyFill="1" applyBorder="1" applyAlignment="1"/>
    <xf numFmtId="0" fontId="13" fillId="8" borderId="9" xfId="0" applyFont="1" applyFill="1" applyBorder="1" applyAlignment="1"/>
    <xf numFmtId="0" fontId="3" fillId="0" borderId="0" xfId="0" applyFont="1" applyBorder="1" applyAlignment="1"/>
    <xf numFmtId="0" fontId="14" fillId="8" borderId="21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 wrapText="1"/>
    </xf>
    <xf numFmtId="166" fontId="4" fillId="4" borderId="7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18" fillId="3" borderId="12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41" fontId="15" fillId="13" borderId="7" xfId="0" applyNumberFormat="1" applyFont="1" applyFill="1" applyBorder="1" applyAlignment="1">
      <alignment vertical="center" wrapText="1"/>
    </xf>
    <xf numFmtId="166" fontId="15" fillId="13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20" fillId="8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20" fillId="8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3" borderId="7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horizontal="center" vertical="center" textRotation="90" wrapText="1" readingOrder="1"/>
    </xf>
    <xf numFmtId="170" fontId="14" fillId="8" borderId="19" xfId="3" applyNumberFormat="1" applyFont="1" applyFill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13" xfId="0" applyBorder="1"/>
    <xf numFmtId="0" fontId="16" fillId="8" borderId="7" xfId="0" applyFont="1" applyFill="1" applyBorder="1" applyAlignment="1">
      <alignment horizontal="center" vertical="center" wrapText="1" readingOrder="1"/>
    </xf>
    <xf numFmtId="0" fontId="16" fillId="8" borderId="11" xfId="0" applyFont="1" applyFill="1" applyBorder="1" applyAlignment="1">
      <alignment horizontal="left" vertical="top" wrapText="1" indent="4" readingOrder="1"/>
    </xf>
    <xf numFmtId="0" fontId="37" fillId="0" borderId="7" xfId="0" applyFont="1" applyFill="1" applyBorder="1" applyAlignment="1">
      <alignment vertical="center" wrapText="1" readingOrder="1"/>
    </xf>
    <xf numFmtId="0" fontId="25" fillId="6" borderId="8" xfId="0" applyFont="1" applyFill="1" applyBorder="1" applyAlignment="1">
      <alignment horizontal="left" vertical="center" wrapText="1" readingOrder="1"/>
    </xf>
    <xf numFmtId="0" fontId="37" fillId="6" borderId="6" xfId="0" applyFont="1" applyFill="1" applyBorder="1" applyAlignment="1">
      <alignment horizontal="left" vertical="center" readingOrder="1"/>
    </xf>
    <xf numFmtId="0" fontId="37" fillId="6" borderId="10" xfId="0" applyFont="1" applyFill="1" applyBorder="1" applyAlignment="1">
      <alignment horizontal="left" vertical="center" readingOrder="1"/>
    </xf>
    <xf numFmtId="41" fontId="16" fillId="8" borderId="7" xfId="0" applyNumberFormat="1" applyFont="1" applyFill="1" applyBorder="1" applyAlignment="1">
      <alignment horizontal="center" vertical="center" wrapText="1"/>
    </xf>
    <xf numFmtId="41" fontId="11" fillId="3" borderId="0" xfId="0" applyNumberFormat="1" applyFont="1" applyFill="1" applyBorder="1" applyAlignment="1">
      <alignment horizontal="center" vertical="center" wrapText="1"/>
    </xf>
    <xf numFmtId="168" fontId="11" fillId="3" borderId="0" xfId="2" applyNumberFormat="1" applyFont="1" applyFill="1" applyBorder="1" applyAlignment="1">
      <alignment horizontal="left" vertical="center" wrapText="1"/>
    </xf>
    <xf numFmtId="41" fontId="11" fillId="3" borderId="7" xfId="0" applyNumberFormat="1" applyFont="1" applyFill="1" applyBorder="1" applyAlignment="1">
      <alignment horizontal="right" vertical="center" wrapText="1"/>
    </xf>
    <xf numFmtId="170" fontId="16" fillId="8" borderId="7" xfId="3" applyNumberFormat="1" applyFont="1" applyFill="1" applyBorder="1" applyAlignment="1">
      <alignment horizontal="left" vertical="center" wrapText="1"/>
    </xf>
    <xf numFmtId="41" fontId="11" fillId="4" borderId="7" xfId="0" applyNumberFormat="1" applyFont="1" applyFill="1" applyBorder="1" applyAlignment="1">
      <alignment horizontal="left" vertical="center" wrapText="1"/>
    </xf>
    <xf numFmtId="169" fontId="11" fillId="3" borderId="0" xfId="3" applyNumberFormat="1" applyFont="1" applyFill="1" applyBorder="1" applyAlignment="1">
      <alignment horizontal="right" vertical="center" wrapText="1"/>
    </xf>
    <xf numFmtId="165" fontId="11" fillId="3" borderId="0" xfId="3" applyFont="1" applyFill="1" applyBorder="1" applyAlignment="1">
      <alignment horizontal="left" vertical="center" wrapText="1"/>
    </xf>
    <xf numFmtId="169" fontId="16" fillId="8" borderId="7" xfId="3" applyNumberFormat="1" applyFont="1" applyFill="1" applyBorder="1" applyAlignment="1">
      <alignment horizontal="left" vertical="center" wrapText="1"/>
    </xf>
    <xf numFmtId="169" fontId="11" fillId="3" borderId="0" xfId="3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41" fontId="11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left" vertical="center" wrapText="1"/>
    </xf>
    <xf numFmtId="41" fontId="11" fillId="3" borderId="7" xfId="0" applyNumberFormat="1" applyFont="1" applyFill="1" applyBorder="1" applyAlignment="1">
      <alignment horizontal="center" vertical="center" wrapText="1"/>
    </xf>
    <xf numFmtId="169" fontId="11" fillId="3" borderId="7" xfId="3" applyNumberFormat="1" applyFont="1" applyFill="1" applyBorder="1" applyAlignment="1">
      <alignment horizontal="right" vertical="center" wrapText="1"/>
    </xf>
    <xf numFmtId="41" fontId="11" fillId="4" borderId="7" xfId="0" applyNumberFormat="1" applyFont="1" applyFill="1" applyBorder="1" applyAlignment="1">
      <alignment horizontal="right" vertical="center" wrapText="1"/>
    </xf>
    <xf numFmtId="41" fontId="11" fillId="11" borderId="7" xfId="0" applyNumberFormat="1" applyFont="1" applyFill="1" applyBorder="1" applyAlignment="1">
      <alignment horizontal="center" vertical="center" wrapText="1"/>
    </xf>
    <xf numFmtId="168" fontId="11" fillId="4" borderId="7" xfId="3" applyNumberFormat="1" applyFont="1" applyFill="1" applyBorder="1" applyAlignment="1">
      <alignment horizontal="right" vertical="center" wrapText="1"/>
    </xf>
    <xf numFmtId="168" fontId="11" fillId="4" borderId="7" xfId="2" applyNumberFormat="1" applyFont="1" applyFill="1" applyBorder="1" applyAlignment="1">
      <alignment horizontal="right" vertical="center" wrapText="1"/>
    </xf>
    <xf numFmtId="170" fontId="11" fillId="3" borderId="7" xfId="3" applyNumberFormat="1" applyFont="1" applyFill="1" applyBorder="1" applyAlignment="1">
      <alignment horizontal="right" vertical="center" wrapText="1"/>
    </xf>
    <xf numFmtId="170" fontId="11" fillId="4" borderId="7" xfId="3" applyNumberFormat="1" applyFont="1" applyFill="1" applyBorder="1" applyAlignment="1" applyProtection="1">
      <alignment horizontal="left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170" fontId="5" fillId="3" borderId="7" xfId="3" applyNumberFormat="1" applyFont="1" applyFill="1" applyBorder="1" applyAlignment="1" applyProtection="1">
      <alignment vertical="center" wrapText="1"/>
      <protection locked="0"/>
    </xf>
    <xf numFmtId="166" fontId="15" fillId="8" borderId="7" xfId="0" applyNumberFormat="1" applyFont="1" applyFill="1" applyBorder="1" applyAlignment="1" applyProtection="1">
      <alignment horizontal="center" vertical="center" wrapText="1"/>
    </xf>
    <xf numFmtId="0" fontId="33" fillId="3" borderId="7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horizontal="centerContinuous" vertical="center" wrapText="1"/>
    </xf>
    <xf numFmtId="0" fontId="33" fillId="3" borderId="7" xfId="0" applyFont="1" applyFill="1" applyBorder="1" applyAlignment="1">
      <alignment horizontal="center" vertical="center" wrapText="1"/>
    </xf>
    <xf numFmtId="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3" borderId="21" xfId="0" applyFont="1" applyFill="1" applyBorder="1" applyAlignment="1">
      <alignment horizontal="center" vertical="center" wrapText="1"/>
    </xf>
    <xf numFmtId="0" fontId="33" fillId="3" borderId="34" xfId="0" applyFont="1" applyFill="1" applyBorder="1" applyAlignment="1">
      <alignment vertical="center" wrapText="1"/>
    </xf>
    <xf numFmtId="0" fontId="33" fillId="3" borderId="35" xfId="0" applyFont="1" applyFill="1" applyBorder="1" applyAlignment="1">
      <alignment horizontal="centerContinuous" vertical="center" wrapText="1"/>
    </xf>
    <xf numFmtId="0" fontId="33" fillId="3" borderId="34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Continuous" vertical="center" wrapText="1"/>
    </xf>
    <xf numFmtId="2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41" fontId="16" fillId="8" borderId="7" xfId="0" applyNumberFormat="1" applyFont="1" applyFill="1" applyBorder="1" applyAlignment="1">
      <alignment horizontal="center" vertical="center" wrapText="1"/>
    </xf>
    <xf numFmtId="4" fontId="5" fillId="3" borderId="7" xfId="3" applyNumberFormat="1" applyFont="1" applyFill="1" applyBorder="1" applyAlignment="1" applyProtection="1">
      <alignment vertical="center" wrapText="1"/>
      <protection locked="0"/>
    </xf>
    <xf numFmtId="41" fontId="16" fillId="8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0" xfId="0" applyFont="1"/>
    <xf numFmtId="0" fontId="58" fillId="0" borderId="0" xfId="0" applyFont="1" applyAlignment="1">
      <alignment horizontal="left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top" wrapText="1"/>
    </xf>
    <xf numFmtId="0" fontId="33" fillId="3" borderId="46" xfId="0" applyFont="1" applyFill="1" applyBorder="1" applyAlignment="1">
      <alignment horizontal="center" wrapText="1"/>
    </xf>
    <xf numFmtId="0" fontId="33" fillId="3" borderId="48" xfId="0" applyFont="1" applyFill="1" applyBorder="1" applyAlignment="1">
      <alignment horizontal="center" wrapText="1"/>
    </xf>
    <xf numFmtId="0" fontId="20" fillId="8" borderId="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41" fontId="16" fillId="8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1" fillId="14" borderId="41" xfId="4" applyFont="1" applyFill="1" applyBorder="1" applyAlignment="1">
      <alignment horizontal="center" vertical="top" wrapText="1"/>
    </xf>
    <xf numFmtId="0" fontId="61" fillId="14" borderId="46" xfId="4" applyFont="1" applyFill="1" applyBorder="1" applyAlignment="1">
      <alignment horizontal="center" wrapText="1"/>
    </xf>
    <xf numFmtId="0" fontId="61" fillId="15" borderId="41" xfId="4" applyFont="1" applyFill="1" applyBorder="1" applyAlignment="1">
      <alignment horizontal="center" vertical="top" wrapText="1"/>
    </xf>
    <xf numFmtId="0" fontId="61" fillId="15" borderId="48" xfId="4" applyFont="1" applyFill="1" applyBorder="1" applyAlignment="1">
      <alignment horizontal="center" wrapText="1"/>
    </xf>
    <xf numFmtId="0" fontId="33" fillId="3" borderId="39" xfId="0" applyFont="1" applyFill="1" applyBorder="1" applyAlignment="1">
      <alignment vertical="center" wrapText="1"/>
    </xf>
    <xf numFmtId="0" fontId="9" fillId="3" borderId="41" xfId="0" applyFont="1" applyFill="1" applyBorder="1" applyAlignment="1">
      <alignment horizontal="center" vertical="top" wrapText="1"/>
    </xf>
    <xf numFmtId="0" fontId="9" fillId="3" borderId="46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33" fillId="0" borderId="41" xfId="0" applyFont="1" applyBorder="1" applyAlignment="1">
      <alignment horizontal="center" vertical="top" wrapText="1"/>
    </xf>
    <xf numFmtId="0" fontId="33" fillId="0" borderId="46" xfId="0" applyFont="1" applyBorder="1" applyAlignment="1">
      <alignment horizontal="center" wrapText="1"/>
    </xf>
    <xf numFmtId="0" fontId="33" fillId="0" borderId="48" xfId="0" applyFont="1" applyBorder="1" applyAlignment="1">
      <alignment horizont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/>
    </xf>
    <xf numFmtId="0" fontId="63" fillId="0" borderId="0" xfId="0" applyFont="1"/>
    <xf numFmtId="0" fontId="63" fillId="3" borderId="0" xfId="0" applyFont="1" applyFill="1" applyAlignment="1">
      <alignment horizontal="center"/>
    </xf>
    <xf numFmtId="171" fontId="5" fillId="3" borderId="7" xfId="3" applyNumberFormat="1" applyFont="1" applyFill="1" applyBorder="1" applyAlignment="1" applyProtection="1">
      <alignment vertical="center" wrapText="1"/>
      <protection locked="0"/>
    </xf>
    <xf numFmtId="171" fontId="14" fillId="8" borderId="19" xfId="3" applyNumberFormat="1" applyFont="1" applyFill="1" applyBorder="1" applyAlignment="1">
      <alignment vertical="center" wrapText="1"/>
    </xf>
    <xf numFmtId="9" fontId="0" fillId="0" borderId="0" xfId="2" applyFont="1" applyBorder="1"/>
    <xf numFmtId="171" fontId="17" fillId="4" borderId="53" xfId="3" applyNumberFormat="1" applyFont="1" applyFill="1" applyBorder="1" applyAlignment="1">
      <alignment horizontal="right" vertical="center" wrapText="1"/>
    </xf>
    <xf numFmtId="171" fontId="17" fillId="4" borderId="18" xfId="3" applyNumberFormat="1" applyFont="1" applyFill="1" applyBorder="1" applyAlignment="1">
      <alignment horizontal="right" vertical="center" wrapText="1"/>
    </xf>
    <xf numFmtId="171" fontId="17" fillId="4" borderId="25" xfId="3" applyNumberFormat="1" applyFont="1" applyFill="1" applyBorder="1" applyAlignment="1">
      <alignment horizontal="right" vertical="center" wrapText="1"/>
    </xf>
    <xf numFmtId="0" fontId="63" fillId="3" borderId="7" xfId="0" applyFont="1" applyFill="1" applyBorder="1" applyAlignment="1" applyProtection="1">
      <alignment vertical="center" wrapText="1"/>
      <protection locked="0"/>
    </xf>
    <xf numFmtId="164" fontId="63" fillId="3" borderId="7" xfId="1" applyFont="1" applyFill="1" applyBorder="1" applyAlignment="1" applyProtection="1">
      <alignment vertical="center" wrapText="1"/>
      <protection locked="0"/>
    </xf>
    <xf numFmtId="43" fontId="14" fillId="8" borderId="19" xfId="3" applyNumberFormat="1" applyFont="1" applyFill="1" applyBorder="1" applyAlignment="1">
      <alignment vertical="center" wrapText="1"/>
    </xf>
    <xf numFmtId="43" fontId="4" fillId="4" borderId="7" xfId="0" applyNumberFormat="1" applyFont="1" applyFill="1" applyBorder="1" applyAlignment="1">
      <alignment vertical="center" wrapText="1"/>
    </xf>
    <xf numFmtId="43" fontId="5" fillId="4" borderId="7" xfId="0" applyNumberFormat="1" applyFont="1" applyFill="1" applyBorder="1" applyAlignment="1" applyProtection="1">
      <alignment vertical="center" wrapText="1"/>
      <protection locked="0"/>
    </xf>
    <xf numFmtId="43" fontId="5" fillId="3" borderId="7" xfId="0" applyNumberFormat="1" applyFont="1" applyFill="1" applyBorder="1" applyAlignment="1" applyProtection="1">
      <alignment vertical="center" wrapText="1"/>
      <protection locked="0"/>
    </xf>
    <xf numFmtId="43" fontId="5" fillId="3" borderId="7" xfId="0" applyNumberFormat="1" applyFont="1" applyFill="1" applyBorder="1" applyAlignment="1" applyProtection="1">
      <alignment vertical="center"/>
      <protection locked="0"/>
    </xf>
    <xf numFmtId="43" fontId="4" fillId="3" borderId="7" xfId="0" applyNumberFormat="1" applyFont="1" applyFill="1" applyBorder="1" applyAlignment="1" applyProtection="1">
      <alignment vertical="center"/>
      <protection locked="0"/>
    </xf>
    <xf numFmtId="43" fontId="4" fillId="3" borderId="7" xfId="0" applyNumberFormat="1" applyFont="1" applyFill="1" applyBorder="1" applyAlignment="1" applyProtection="1">
      <alignment vertical="center" wrapText="1"/>
      <protection locked="0"/>
    </xf>
    <xf numFmtId="43" fontId="0" fillId="0" borderId="0" xfId="0" applyNumberFormat="1"/>
    <xf numFmtId="0" fontId="63" fillId="3" borderId="20" xfId="0" applyFont="1" applyFill="1" applyBorder="1" applyAlignment="1" applyProtection="1">
      <alignment horizontal="left" vertical="center" wrapText="1"/>
      <protection locked="0"/>
    </xf>
    <xf numFmtId="0" fontId="63" fillId="3" borderId="7" xfId="0" applyFont="1" applyFill="1" applyBorder="1" applyAlignment="1" applyProtection="1">
      <alignment horizontal="center" vertical="center" wrapText="1"/>
      <protection locked="0"/>
    </xf>
    <xf numFmtId="165" fontId="63" fillId="3" borderId="7" xfId="3" applyFont="1" applyFill="1" applyBorder="1" applyAlignment="1" applyProtection="1">
      <alignment vertical="center" wrapText="1"/>
      <protection locked="0"/>
    </xf>
    <xf numFmtId="43" fontId="11" fillId="3" borderId="7" xfId="3" applyNumberFormat="1" applyFont="1" applyFill="1" applyBorder="1" applyAlignment="1">
      <alignment horizontal="right" vertical="center" wrapText="1"/>
    </xf>
    <xf numFmtId="43" fontId="11" fillId="3" borderId="7" xfId="0" applyNumberFormat="1" applyFont="1" applyFill="1" applyBorder="1" applyAlignment="1">
      <alignment horizontal="right" vertical="center" wrapText="1"/>
    </xf>
    <xf numFmtId="43" fontId="11" fillId="3" borderId="7" xfId="0" applyNumberFormat="1" applyFont="1" applyFill="1" applyBorder="1" applyAlignment="1">
      <alignment horizontal="left" vertical="center" wrapText="1"/>
    </xf>
    <xf numFmtId="43" fontId="11" fillId="3" borderId="7" xfId="3" applyNumberFormat="1" applyFont="1" applyFill="1" applyBorder="1" applyAlignment="1">
      <alignment horizontal="left" vertical="center" wrapText="1"/>
    </xf>
    <xf numFmtId="43" fontId="9" fillId="3" borderId="7" xfId="3" applyNumberFormat="1" applyFont="1" applyFill="1" applyBorder="1" applyAlignment="1" applyProtection="1">
      <alignment vertical="center" wrapText="1"/>
      <protection locked="0"/>
    </xf>
    <xf numFmtId="172" fontId="69" fillId="4" borderId="7" xfId="0" applyNumberFormat="1" applyFont="1" applyFill="1" applyBorder="1" applyAlignment="1" applyProtection="1">
      <alignment vertical="center" wrapText="1"/>
      <protection locked="0"/>
    </xf>
    <xf numFmtId="0" fontId="9" fillId="0" borderId="39" xfId="0" applyFont="1" applyBorder="1" applyAlignment="1">
      <alignment horizontal="center" vertical="center"/>
    </xf>
    <xf numFmtId="43" fontId="9" fillId="0" borderId="7" xfId="3" applyNumberFormat="1" applyFont="1" applyFill="1" applyBorder="1" applyAlignment="1" applyProtection="1">
      <alignment vertical="center" wrapText="1"/>
      <protection locked="0"/>
    </xf>
    <xf numFmtId="0" fontId="63" fillId="0" borderId="7" xfId="0" applyFont="1" applyFill="1" applyBorder="1" applyAlignment="1" applyProtection="1">
      <alignment vertical="center" wrapText="1"/>
      <protection locked="0"/>
    </xf>
    <xf numFmtId="0" fontId="9" fillId="0" borderId="39" xfId="0" applyFont="1" applyBorder="1" applyAlignment="1">
      <alignment horizontal="center" vertical="center"/>
    </xf>
    <xf numFmtId="0" fontId="36" fillId="9" borderId="12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13" xfId="0" applyFont="1" applyFill="1" applyBorder="1" applyAlignment="1">
      <alignment horizontal="center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25" fillId="5" borderId="7" xfId="0" applyFont="1" applyFill="1" applyBorder="1" applyAlignment="1">
      <alignment horizontal="left" vertical="center" wrapText="1" readingOrder="1"/>
    </xf>
    <xf numFmtId="0" fontId="14" fillId="8" borderId="7" xfId="0" applyFont="1" applyFill="1" applyBorder="1" applyAlignment="1">
      <alignment horizontal="left" vertical="center"/>
    </xf>
    <xf numFmtId="0" fontId="23" fillId="9" borderId="33" xfId="0" applyFont="1" applyFill="1" applyBorder="1" applyAlignment="1">
      <alignment horizontal="left" vertical="center" wrapText="1"/>
    </xf>
    <xf numFmtId="0" fontId="20" fillId="8" borderId="7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 wrapText="1"/>
    </xf>
    <xf numFmtId="0" fontId="20" fillId="8" borderId="21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9" xfId="0" applyFont="1" applyFill="1" applyBorder="1" applyAlignment="1">
      <alignment horizontal="left" vertical="center" wrapText="1"/>
    </xf>
    <xf numFmtId="0" fontId="31" fillId="9" borderId="22" xfId="0" applyFont="1" applyFill="1" applyBorder="1" applyAlignment="1">
      <alignment horizontal="left" vertical="center" wrapText="1"/>
    </xf>
    <xf numFmtId="0" fontId="31" fillId="9" borderId="23" xfId="0" applyFont="1" applyFill="1" applyBorder="1" applyAlignment="1">
      <alignment horizontal="left" vertical="center" wrapText="1"/>
    </xf>
    <xf numFmtId="0" fontId="31" fillId="9" borderId="24" xfId="0" applyFont="1" applyFill="1" applyBorder="1" applyAlignment="1">
      <alignment horizontal="left" vertical="center" wrapText="1"/>
    </xf>
    <xf numFmtId="165" fontId="9" fillId="0" borderId="43" xfId="3" applyFont="1" applyBorder="1" applyAlignment="1">
      <alignment horizontal="center" vertical="center"/>
    </xf>
    <xf numFmtId="165" fontId="9" fillId="0" borderId="39" xfId="3" applyFont="1" applyBorder="1" applyAlignment="1">
      <alignment horizontal="center" vertical="center"/>
    </xf>
    <xf numFmtId="0" fontId="20" fillId="8" borderId="31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18" fillId="8" borderId="32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18" fillId="8" borderId="54" xfId="0" applyFont="1" applyFill="1" applyBorder="1" applyAlignment="1">
      <alignment horizontal="left" vertical="center" wrapText="1"/>
    </xf>
    <xf numFmtId="0" fontId="18" fillId="8" borderId="55" xfId="0" applyFont="1" applyFill="1" applyBorder="1" applyAlignment="1">
      <alignment horizontal="left" vertical="center" wrapText="1"/>
    </xf>
    <xf numFmtId="0" fontId="33" fillId="3" borderId="39" xfId="0" applyFont="1" applyFill="1" applyBorder="1" applyAlignment="1">
      <alignment horizontal="left" vertical="center" wrapText="1"/>
    </xf>
    <xf numFmtId="0" fontId="33" fillId="3" borderId="45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 wrapText="1"/>
    </xf>
    <xf numFmtId="9" fontId="9" fillId="0" borderId="39" xfId="2" applyFont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top" wrapText="1"/>
    </xf>
    <xf numFmtId="168" fontId="9" fillId="0" borderId="39" xfId="2" applyNumberFormat="1" applyFont="1" applyBorder="1" applyAlignment="1">
      <alignment horizontal="center" vertical="center"/>
    </xf>
    <xf numFmtId="10" fontId="9" fillId="0" borderId="39" xfId="2" applyNumberFormat="1" applyFont="1" applyBorder="1" applyAlignment="1">
      <alignment horizontal="center" vertical="center"/>
    </xf>
    <xf numFmtId="0" fontId="33" fillId="3" borderId="50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33" fillId="3" borderId="52" xfId="0" applyFont="1" applyFill="1" applyBorder="1" applyAlignment="1">
      <alignment horizontal="center" wrapText="1"/>
    </xf>
    <xf numFmtId="0" fontId="33" fillId="3" borderId="44" xfId="0" applyFont="1" applyFill="1" applyBorder="1" applyAlignment="1">
      <alignment horizontal="left" vertical="center" wrapText="1"/>
    </xf>
    <xf numFmtId="0" fontId="33" fillId="3" borderId="43" xfId="0" applyFont="1" applyFill="1" applyBorder="1" applyAlignment="1">
      <alignment horizontal="left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33" fillId="3" borderId="48" xfId="0" applyFont="1" applyFill="1" applyBorder="1" applyAlignment="1">
      <alignment horizontal="center" wrapText="1"/>
    </xf>
    <xf numFmtId="0" fontId="33" fillId="3" borderId="49" xfId="0" applyFont="1" applyFill="1" applyBorder="1" applyAlignment="1">
      <alignment horizontal="center" wrapText="1"/>
    </xf>
    <xf numFmtId="0" fontId="33" fillId="3" borderId="41" xfId="0" applyFont="1" applyFill="1" applyBorder="1" applyAlignment="1">
      <alignment horizontal="center" vertical="top" wrapText="1"/>
    </xf>
    <xf numFmtId="0" fontId="33" fillId="3" borderId="42" xfId="0" applyFont="1" applyFill="1" applyBorder="1" applyAlignment="1">
      <alignment horizontal="center" vertical="top" wrapText="1"/>
    </xf>
    <xf numFmtId="0" fontId="33" fillId="3" borderId="44" xfId="0" applyFont="1" applyFill="1" applyBorder="1" applyAlignment="1">
      <alignment horizontal="center" vertical="center" wrapText="1"/>
    </xf>
    <xf numFmtId="0" fontId="33" fillId="3" borderId="43" xfId="0" applyFont="1" applyFill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61" fillId="14" borderId="39" xfId="4" applyFont="1" applyFill="1" applyBorder="1" applyAlignment="1">
      <alignment horizontal="left" vertical="center" wrapText="1"/>
    </xf>
    <xf numFmtId="0" fontId="61" fillId="14" borderId="45" xfId="4" applyFont="1" applyFill="1" applyBorder="1" applyAlignment="1">
      <alignment horizontal="center" vertical="center" wrapText="1"/>
    </xf>
    <xf numFmtId="0" fontId="61" fillId="14" borderId="39" xfId="4" applyFont="1" applyFill="1" applyBorder="1" applyAlignment="1">
      <alignment horizontal="center" vertical="center" wrapText="1"/>
    </xf>
    <xf numFmtId="0" fontId="61" fillId="15" borderId="45" xfId="4" applyFont="1" applyFill="1" applyBorder="1" applyAlignment="1">
      <alignment horizontal="center" vertical="center" wrapText="1"/>
    </xf>
    <xf numFmtId="0" fontId="61" fillId="15" borderId="39" xfId="4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3" borderId="39" xfId="0" applyFont="1" applyFill="1" applyBorder="1" applyAlignment="1">
      <alignment vertical="center" wrapText="1"/>
    </xf>
    <xf numFmtId="9" fontId="9" fillId="0" borderId="44" xfId="2" applyFont="1" applyBorder="1" applyAlignment="1">
      <alignment horizontal="center" vertical="center"/>
    </xf>
    <xf numFmtId="9" fontId="9" fillId="0" borderId="43" xfId="2" applyFont="1" applyBorder="1" applyAlignment="1">
      <alignment horizontal="center" vertical="center"/>
    </xf>
    <xf numFmtId="0" fontId="33" fillId="3" borderId="43" xfId="0" applyFont="1" applyFill="1" applyBorder="1" applyAlignment="1">
      <alignment vertical="center" wrapText="1"/>
    </xf>
    <xf numFmtId="168" fontId="9" fillId="0" borderId="43" xfId="2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33" fillId="3" borderId="46" xfId="0" applyFont="1" applyFill="1" applyBorder="1" applyAlignment="1">
      <alignment horizontal="center" wrapText="1"/>
    </xf>
    <xf numFmtId="0" fontId="33" fillId="3" borderId="47" xfId="0" applyFont="1" applyFill="1" applyBorder="1" applyAlignment="1">
      <alignment horizontal="center" wrapText="1"/>
    </xf>
    <xf numFmtId="0" fontId="21" fillId="9" borderId="0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left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6" fillId="9" borderId="21" xfId="0" applyFont="1" applyFill="1" applyBorder="1" applyAlignment="1">
      <alignment horizontal="left" vertical="center"/>
    </xf>
    <xf numFmtId="0" fontId="56" fillId="9" borderId="17" xfId="0" applyFont="1" applyFill="1" applyBorder="1" applyAlignment="1">
      <alignment horizontal="left" vertical="center"/>
    </xf>
    <xf numFmtId="0" fontId="12" fillId="3" borderId="7" xfId="0" applyFont="1" applyFill="1" applyBorder="1" applyAlignment="1" applyProtection="1">
      <alignment vertical="top" wrapText="1"/>
      <protection locked="0"/>
    </xf>
    <xf numFmtId="0" fontId="14" fillId="8" borderId="36" xfId="0" applyFont="1" applyFill="1" applyBorder="1" applyAlignment="1">
      <alignment horizontal="right" vertical="center" wrapText="1"/>
    </xf>
    <xf numFmtId="0" fontId="14" fillId="8" borderId="37" xfId="0" applyFont="1" applyFill="1" applyBorder="1" applyAlignment="1">
      <alignment horizontal="right" vertical="center" wrapText="1"/>
    </xf>
    <xf numFmtId="0" fontId="14" fillId="8" borderId="3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left" vertical="center" wrapText="1"/>
    </xf>
    <xf numFmtId="166" fontId="15" fillId="8" borderId="7" xfId="0" applyNumberFormat="1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41" fontId="15" fillId="8" borderId="7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11" fillId="11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 readingOrder="1"/>
    </xf>
    <xf numFmtId="41" fontId="16" fillId="8" borderId="7" xfId="0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left" vertical="center"/>
    </xf>
    <xf numFmtId="0" fontId="16" fillId="8" borderId="29" xfId="0" applyFont="1" applyFill="1" applyBorder="1" applyAlignment="1">
      <alignment horizontal="left" vertical="center"/>
    </xf>
    <xf numFmtId="0" fontId="16" fillId="8" borderId="30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center" vertical="center" textRotation="90"/>
    </xf>
    <xf numFmtId="0" fontId="11" fillId="9" borderId="0" xfId="0" applyFont="1" applyFill="1" applyBorder="1" applyAlignment="1">
      <alignment horizontal="left"/>
    </xf>
    <xf numFmtId="0" fontId="25" fillId="17" borderId="7" xfId="0" applyFont="1" applyFill="1" applyBorder="1" applyAlignment="1">
      <alignment horizontal="left" vertical="center"/>
    </xf>
    <xf numFmtId="41" fontId="11" fillId="3" borderId="7" xfId="0" applyNumberFormat="1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/>
    </xf>
    <xf numFmtId="41" fontId="16" fillId="8" borderId="7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 applyProtection="1">
      <alignment horizontal="left" vertical="center"/>
      <protection locked="0"/>
    </xf>
    <xf numFmtId="0" fontId="16" fillId="8" borderId="7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9" fontId="9" fillId="0" borderId="39" xfId="2" applyFont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left" vertical="top"/>
    </xf>
    <xf numFmtId="0" fontId="12" fillId="7" borderId="29" xfId="0" applyFont="1" applyFill="1" applyBorder="1" applyAlignment="1">
      <alignment horizontal="left" vertical="top"/>
    </xf>
    <xf numFmtId="0" fontId="12" fillId="7" borderId="30" xfId="0" applyFont="1" applyFill="1" applyBorder="1" applyAlignment="1">
      <alignment horizontal="left" vertical="top"/>
    </xf>
    <xf numFmtId="0" fontId="9" fillId="0" borderId="39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wrapText="1"/>
    </xf>
    <xf numFmtId="1" fontId="9" fillId="0" borderId="39" xfId="0" applyNumberFormat="1" applyFont="1" applyBorder="1" applyAlignment="1">
      <alignment horizontal="center" vertical="center"/>
    </xf>
    <xf numFmtId="0" fontId="14" fillId="8" borderId="21" xfId="0" applyFont="1" applyFill="1" applyBorder="1" applyAlignment="1" applyProtection="1">
      <alignment horizontal="left" vertical="center"/>
      <protection locked="0"/>
    </xf>
    <xf numFmtId="0" fontId="14" fillId="8" borderId="17" xfId="0" applyFont="1" applyFill="1" applyBorder="1" applyAlignment="1" applyProtection="1">
      <alignment horizontal="left" vertical="center"/>
      <protection locked="0"/>
    </xf>
    <xf numFmtId="0" fontId="14" fillId="8" borderId="9" xfId="0" applyFont="1" applyFill="1" applyBorder="1" applyAlignment="1" applyProtection="1">
      <alignment horizontal="left" vertical="center"/>
      <protection locked="0"/>
    </xf>
  </cellXfs>
  <cellStyles count="25">
    <cellStyle name="Moeda" xfId="1" builtinId="4"/>
    <cellStyle name="Moeda 2" xfId="9"/>
    <cellStyle name="Moeda 2 2" xfId="19"/>
    <cellStyle name="Moeda 3" xfId="13"/>
    <cellStyle name="Neutro 2" xfId="5"/>
    <cellStyle name="Normal" xfId="0" builtinId="0"/>
    <cellStyle name="Normal 2" xfId="4"/>
    <cellStyle name="Normal 2 2" xfId="16"/>
    <cellStyle name="Normal 2 3" xfId="22"/>
    <cellStyle name="Normal 3" xfId="7"/>
    <cellStyle name="Normal 3 2" xfId="11"/>
    <cellStyle name="Normal 3 2 2" xfId="12"/>
    <cellStyle name="Normal 3 2 3" xfId="18"/>
    <cellStyle name="Normal 3 3" xfId="24"/>
    <cellStyle name="Normal 4" xfId="23"/>
    <cellStyle name="Porcentagem" xfId="2" builtinId="5"/>
    <cellStyle name="Porcentagem 2 2" xfId="17"/>
    <cellStyle name="Vírgula" xfId="3" builtinId="3"/>
    <cellStyle name="Vírgula 2" xfId="8"/>
    <cellStyle name="Vírgula 2 2" xfId="10"/>
    <cellStyle name="Vírgula 2 2 2" xfId="15"/>
    <cellStyle name="Vírgula 2 3" xfId="14"/>
    <cellStyle name="Vírgula 3" xfId="21"/>
    <cellStyle name="Vírgula 4" xfId="6"/>
    <cellStyle name="Vírgula 4 2" xfId="2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8080"/>
      <color rgb="FF009999"/>
      <color rgb="FFF2F2F2"/>
      <color rgb="FFFFFFFF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s://cau-br.implanta.net.br/siscont/despesa/demonstrativoempenhopagamento.aspx?cc=1#SiteMapPath1_SkipLink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</xdr:row>
      <xdr:rowOff>19050</xdr:rowOff>
    </xdr:from>
    <xdr:to>
      <xdr:col>8</xdr:col>
      <xdr:colOff>571501</xdr:colOff>
      <xdr:row>2</xdr:row>
      <xdr:rowOff>533400</xdr:rowOff>
    </xdr:to>
    <xdr:pic>
      <xdr:nvPicPr>
        <xdr:cNvPr id="2" name="Imagem 2" descr="CAU-BR-timbrado2015-edit-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6757" r="17885" b="-6757"/>
        <a:stretch/>
      </xdr:blipFill>
      <xdr:spPr bwMode="auto">
        <a:xfrm>
          <a:off x="304801" y="219075"/>
          <a:ext cx="5086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" name="Imagem 2" descr="Pular Links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27A1FE9-CB72-48C5-8909-84F763E0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640774</xdr:colOff>
      <xdr:row>4</xdr:row>
      <xdr:rowOff>133350</xdr:rowOff>
    </xdr:to>
    <xdr:pic>
      <xdr:nvPicPr>
        <xdr:cNvPr id="2049" name="Imagem 2" descr="CAU-BR-timbrado2015-edit-13">
          <a:extLst>
            <a:ext uri="{FF2B5EF4-FFF2-40B4-BE49-F238E27FC236}">
              <a16:creationId xmlns:a16="http://schemas.microsoft.com/office/drawing/2014/main" xmlns="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7933" cy="883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1368984</xdr:colOff>
      <xdr:row>0</xdr:row>
      <xdr:rowOff>2228850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75534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3</xdr:col>
      <xdr:colOff>1387928</xdr:colOff>
      <xdr:row>1</xdr:row>
      <xdr:rowOff>1079500</xdr:rowOff>
    </xdr:to>
    <xdr:pic>
      <xdr:nvPicPr>
        <xdr:cNvPr id="4119" name="Imagem 2" descr="CAU-BR-timbrado2015-edit-13">
          <a:extLst>
            <a:ext uri="{FF2B5EF4-FFF2-40B4-BE49-F238E27FC236}">
              <a16:creationId xmlns:a16="http://schemas.microsoft.com/office/drawing/2014/main" xmlns="" id="{00000000-0008-0000-05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1182803" cy="126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581025</xdr:colOff>
      <xdr:row>2</xdr:row>
      <xdr:rowOff>314325</xdr:rowOff>
    </xdr:to>
    <xdr:pic>
      <xdr:nvPicPr>
        <xdr:cNvPr id="5125" name="Imagem 2" descr="CAU-BR-timbrado2015-edit-13">
          <a:extLst>
            <a:ext uri="{FF2B5EF4-FFF2-40B4-BE49-F238E27FC236}">
              <a16:creationId xmlns:a16="http://schemas.microsoft.com/office/drawing/2014/main" xmlns="" id="{00000000-0008-0000-07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146538</xdr:colOff>
      <xdr:row>0</xdr:row>
      <xdr:rowOff>0</xdr:rowOff>
    </xdr:from>
    <xdr:to>
      <xdr:col>3</xdr:col>
      <xdr:colOff>98983</xdr:colOff>
      <xdr:row>0</xdr:row>
      <xdr:rowOff>800100</xdr:rowOff>
    </xdr:to>
    <xdr:pic>
      <xdr:nvPicPr>
        <xdr:cNvPr id="2" name="Imagem 1" descr="CAU-BR-timbrado2015-edit-13">
          <a:extLst>
            <a:ext uri="{FF2B5EF4-FFF2-40B4-BE49-F238E27FC236}">
              <a16:creationId xmlns:a16="http://schemas.microsoft.com/office/drawing/2014/main" xmlns="" id="{A0C61313-7B45-47B5-A4EB-1E3FB7CA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538" y="0"/>
          <a:ext cx="178124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>
          <a:extLst>
            <a:ext uri="{FF2B5EF4-FFF2-40B4-BE49-F238E27FC236}">
              <a16:creationId xmlns:a16="http://schemas.microsoft.com/office/drawing/2014/main" xmlns="" id="{00000000-0008-0000-09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14"/>
  <sheetViews>
    <sheetView showGridLines="0" zoomScaleNormal="100" workbookViewId="0">
      <selection activeCell="M11" sqref="M11"/>
    </sheetView>
  </sheetViews>
  <sheetFormatPr defaultRowHeight="14.4"/>
  <cols>
    <col min="1" max="1" width="3.6640625" customWidth="1"/>
    <col min="2" max="8" width="10.44140625" customWidth="1"/>
    <col min="9" max="9" width="21.33203125" customWidth="1"/>
  </cols>
  <sheetData>
    <row r="1" spans="2:9" ht="15" thickBot="1"/>
    <row r="2" spans="2:9">
      <c r="B2" s="87"/>
      <c r="C2" s="88"/>
      <c r="D2" s="88"/>
      <c r="E2" s="88"/>
      <c r="F2" s="88"/>
      <c r="G2" s="88"/>
      <c r="H2" s="88"/>
      <c r="I2" s="89"/>
    </row>
    <row r="3" spans="2:9" ht="44.25" customHeight="1">
      <c r="B3" s="90"/>
      <c r="C3" s="5"/>
      <c r="D3" s="5"/>
      <c r="E3" s="5"/>
      <c r="F3" s="5"/>
      <c r="G3" s="5"/>
      <c r="H3" s="5"/>
      <c r="I3" s="91"/>
    </row>
    <row r="4" spans="2:9">
      <c r="B4" s="199" t="s">
        <v>242</v>
      </c>
      <c r="C4" s="200"/>
      <c r="D4" s="200"/>
      <c r="E4" s="200"/>
      <c r="F4" s="200"/>
      <c r="G4" s="200"/>
      <c r="H4" s="200"/>
      <c r="I4" s="201"/>
    </row>
    <row r="5" spans="2:9" ht="9" customHeight="1" thickBot="1">
      <c r="B5" s="90"/>
      <c r="C5" s="5"/>
      <c r="D5" s="5"/>
      <c r="E5" s="5"/>
      <c r="F5" s="5"/>
      <c r="G5" s="5"/>
      <c r="H5" s="5"/>
      <c r="I5" s="91"/>
    </row>
    <row r="6" spans="2:9" s="1" customFormat="1" ht="45.75" customHeight="1" thickBot="1">
      <c r="B6" s="205" t="s">
        <v>238</v>
      </c>
      <c r="C6" s="206"/>
      <c r="D6" s="206"/>
      <c r="E6" s="206"/>
      <c r="F6" s="206"/>
      <c r="G6" s="206"/>
      <c r="H6" s="206"/>
      <c r="I6" s="207"/>
    </row>
    <row r="7" spans="2:9" s="141" customFormat="1" ht="45.75" customHeight="1" thickBot="1">
      <c r="B7" s="202" t="s">
        <v>239</v>
      </c>
      <c r="C7" s="203"/>
      <c r="D7" s="203"/>
      <c r="E7" s="203"/>
      <c r="F7" s="203"/>
      <c r="G7" s="203"/>
      <c r="H7" s="203"/>
      <c r="I7" s="204"/>
    </row>
    <row r="8" spans="2:9" s="1" customFormat="1" ht="45.75" customHeight="1" thickBot="1">
      <c r="B8" s="202" t="s">
        <v>240</v>
      </c>
      <c r="C8" s="203"/>
      <c r="D8" s="203"/>
      <c r="E8" s="203"/>
      <c r="F8" s="203"/>
      <c r="G8" s="203"/>
      <c r="H8" s="203"/>
      <c r="I8" s="204"/>
    </row>
    <row r="9" spans="2:9" s="1" customFormat="1" ht="45.75" customHeight="1" thickBot="1">
      <c r="B9" s="202" t="s">
        <v>241</v>
      </c>
      <c r="C9" s="203"/>
      <c r="D9" s="203"/>
      <c r="E9" s="203"/>
      <c r="F9" s="203"/>
      <c r="G9" s="203"/>
      <c r="H9" s="203"/>
      <c r="I9" s="204"/>
    </row>
    <row r="10" spans="2:9" s="1" customFormat="1" ht="45.75" customHeight="1" thickBot="1">
      <c r="B10" s="208" t="s">
        <v>208</v>
      </c>
      <c r="C10" s="209"/>
      <c r="D10" s="209"/>
      <c r="E10" s="209"/>
      <c r="F10" s="209"/>
      <c r="G10" s="209"/>
      <c r="H10" s="209"/>
      <c r="I10" s="210"/>
    </row>
    <row r="11" spans="2:9" s="1" customFormat="1" ht="45.75" customHeight="1" thickBot="1">
      <c r="B11" s="205" t="s">
        <v>243</v>
      </c>
      <c r="C11" s="206"/>
      <c r="D11" s="206"/>
      <c r="E11" s="206"/>
      <c r="F11" s="206"/>
      <c r="G11" s="206"/>
      <c r="H11" s="206"/>
      <c r="I11" s="207"/>
    </row>
    <row r="12" spans="2:9" ht="52.5" customHeight="1"/>
    <row r="13" spans="2:9" ht="20.399999999999999">
      <c r="B13" s="142"/>
    </row>
    <row r="14" spans="2:9">
      <c r="B14" s="143"/>
    </row>
  </sheetData>
  <mergeCells count="7">
    <mergeCell ref="B4:I4"/>
    <mergeCell ref="B8:I8"/>
    <mergeCell ref="B11:I11"/>
    <mergeCell ref="B10:I10"/>
    <mergeCell ref="B9:I9"/>
    <mergeCell ref="B6:I6"/>
    <mergeCell ref="B7:I7"/>
  </mergeCells>
  <phoneticPr fontId="47" type="noConversion"/>
  <pageMargins left="0.511811024" right="0.511811024" top="0.78740157499999996" bottom="0.78740157499999996" header="0.31496062000000002" footer="0.31496062000000002"/>
  <pageSetup paperSize="28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Y25"/>
  <sheetViews>
    <sheetView showGridLines="0" zoomScale="66" zoomScaleNormal="66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I15" sqref="H15:I15"/>
    </sheetView>
  </sheetViews>
  <sheetFormatPr defaultColWidth="9.109375" defaultRowHeight="13.8"/>
  <cols>
    <col min="1" max="1" width="21.5546875" style="15" customWidth="1"/>
    <col min="2" max="2" width="73.44140625" style="15" customWidth="1"/>
    <col min="3" max="3" width="18.33203125" style="15" customWidth="1"/>
    <col min="4" max="24" width="9.6640625" style="15" customWidth="1"/>
    <col min="25" max="27" width="9.109375" style="15" customWidth="1"/>
    <col min="28" max="16384" width="9.109375" style="15"/>
  </cols>
  <sheetData>
    <row r="1" spans="1:25" ht="15" customHeight="1"/>
    <row r="2" spans="1:25" ht="15" customHeight="1"/>
    <row r="3" spans="1:25" ht="15" customHeight="1"/>
    <row r="4" spans="1:25" ht="15" customHeight="1"/>
    <row r="5" spans="1:25" ht="15" customHeight="1"/>
    <row r="6" spans="1:25" ht="42" customHeight="1">
      <c r="A6" s="213" t="s">
        <v>88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33"/>
      <c r="Q6" s="33"/>
      <c r="R6" s="33"/>
      <c r="S6" s="33"/>
      <c r="T6" s="33"/>
      <c r="U6" s="33"/>
      <c r="V6" s="33"/>
      <c r="W6" s="33"/>
    </row>
    <row r="7" spans="1:25" ht="24" customHeight="1">
      <c r="A7" s="212" t="s">
        <v>87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25" ht="33.75" customHeight="1">
      <c r="A8" s="212" t="s">
        <v>50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</row>
    <row r="9" spans="1:25" ht="33.75" customHeight="1">
      <c r="A9" s="34"/>
      <c r="B9" s="34"/>
    </row>
    <row r="10" spans="1:25" ht="132" customHeight="1">
      <c r="A10" s="92" t="s">
        <v>44</v>
      </c>
      <c r="B10" s="93" t="s">
        <v>106</v>
      </c>
      <c r="C10" s="85" t="str">
        <f>IF('Quadro Geral'!$C10="","",'Quadro Geral'!$C10)</f>
        <v>Fiscalização CAU/SE</v>
      </c>
      <c r="D10" s="85" t="str">
        <f>IF('Quadro Geral'!$C10="","",'Quadro Geral'!$C11)</f>
        <v>Gestão Administrativa e Financeira</v>
      </c>
      <c r="E10" s="85" t="str">
        <f>IF('Quadro Geral'!$C10="","",'Quadro Geral'!$C12)</f>
        <v>Comunicação CAU/SE</v>
      </c>
      <c r="F10" s="85" t="str">
        <f>IF('Quadro Geral'!$C10="","",'Quadro Geral'!$C13)</f>
        <v>Atendimento e Relações Profissionais</v>
      </c>
      <c r="G10" s="85" t="str">
        <f>IF('Quadro Geral'!$C10="","",'Quadro Geral'!$C14)</f>
        <v>Manutenção da Presidência</v>
      </c>
      <c r="H10" s="85" t="str">
        <f>IF('Quadro Geral'!$C10="","",'Quadro Geral'!$C15)</f>
        <v>Serviços Compartilhados para a Fiscalização - CSC</v>
      </c>
      <c r="I10" s="85" t="str">
        <f>IF('Quadro Geral'!$C10="","",'Quadro Geral'!$C16)</f>
        <v>Serviços Compartilhados para o Atendimento - CSC</v>
      </c>
      <c r="J10" s="85" t="str">
        <f>IF('Quadro Geral'!$C10="","",'Quadro Geral'!$C17)</f>
        <v>Centro de Serviços Compartilhados - SISCAF</v>
      </c>
      <c r="K10" s="85" t="str">
        <f>IF('Quadro Geral'!$C10="","",'Quadro Geral'!$C18)</f>
        <v>Aporte Fundo de Apoio</v>
      </c>
      <c r="L10" s="85" t="str">
        <f>IF('Quadro Geral'!$C10="","",'Quadro Geral'!$C19)</f>
        <v>Reuniões Plenárias Ampliadas</v>
      </c>
      <c r="M10" s="85" t="str">
        <f>IF('Quadro Geral'!$C10="","",'Quadro Geral'!$C20)</f>
        <v>Comissões Permanentes</v>
      </c>
      <c r="N10" s="85" t="str">
        <f>IF('Quadro Geral'!$C10="","",'Quadro Geral'!$C21)</f>
        <v xml:space="preserve">Patrocínio de Ações e Interinstitucionais </v>
      </c>
      <c r="O10" s="85" t="str">
        <f>IF('Quadro Geral'!$C10="","",'Quadro Geral'!$C22)</f>
        <v>Reserva de Contingência</v>
      </c>
      <c r="P10" s="85" t="str">
        <f>IF('Quadro Geral'!$C10="","",'Quadro Geral'!$C23)</f>
        <v>Capacitação e Desenvolvimento Humano</v>
      </c>
      <c r="Q10" s="85" t="str">
        <f>IF('Quadro Geral'!$C10="","",'Quadro Geral'!$C24)</f>
        <v>Projeto ATHIS Sergipe</v>
      </c>
      <c r="R10" s="85" t="str">
        <f>IF('Quadro Geral'!$C10="","",'Quadro Geral'!$C25)</f>
        <v>Recursos para “encontro de contas do CSC referente ao TAQ e 0800/4007 – exercício de 2019”</v>
      </c>
      <c r="S10" s="85">
        <f>IF('Quadro Geral'!$C10="","",'Quadro Geral'!$C26)</f>
        <v>0</v>
      </c>
      <c r="T10" s="85">
        <f>IF('Quadro Geral'!$C10="","",'Quadro Geral'!$C27)</f>
        <v>0</v>
      </c>
      <c r="U10" s="85">
        <f>IF('Quadro Geral'!$C10="","",'Quadro Geral'!$C28)</f>
        <v>0</v>
      </c>
      <c r="V10" s="85">
        <f>IF('Quadro Geral'!$C10="","",'Quadro Geral'!$C29)</f>
        <v>0</v>
      </c>
      <c r="W10" s="85">
        <f>IF('Quadro Geral'!$C10="","",'Quadro Geral'!$C30)</f>
        <v>0</v>
      </c>
    </row>
    <row r="11" spans="1:25" ht="63" customHeight="1">
      <c r="A11" s="211" t="s">
        <v>54</v>
      </c>
      <c r="B11" s="94" t="s">
        <v>28</v>
      </c>
      <c r="C11" s="19" t="str">
        <f>IFERROR(IF(VLOOKUP(C$10,'Quadro Geral'!$C$10:$E$41,3,FALSE)='Matriz Objetivos x Projetos'!$B11,"P",IF(OR(VLOOKUP('Matriz Objetivos x Projetos'!C$10,'Quadro Geral'!$C$10:$E$41,4,FALSE)='Matriz Objetivos x Projetos'!$B11,VLOOKUP('Matriz Objetivos x Projetos'!C$10,'Quadro Geral'!$C$10:$E$30,5,FALSE)='Matriz Objetivos x Projetos'!$B11),"S","")),"")</f>
        <v/>
      </c>
      <c r="D11" s="19" t="str">
        <f>IFERROR(IF(VLOOKUP(D$10,'Quadro Geral'!$C$10:$E$41,3,FALSE)='Matriz Objetivos x Projetos'!$B11,"P",IF(OR(VLOOKUP('Matriz Objetivos x Projetos'!D$10,'Quadro Geral'!$C$10:$E$41,4,FALSE)='Matriz Objetivos x Projetos'!$B11,VLOOKUP('Matriz Objetivos x Projetos'!D$10,'Quadro Geral'!$C$10:$E$30,5,FALSE)='Matriz Objetivos x Projetos'!$B11),"S","")),"")</f>
        <v/>
      </c>
      <c r="E11" s="19" t="str">
        <f>IFERROR(IF(VLOOKUP(E$10,'Quadro Geral'!$C$10:$E$41,3,FALSE)='Matriz Objetivos x Projetos'!$B11,"P",IF(OR(VLOOKUP('Matriz Objetivos x Projetos'!E$10,'Quadro Geral'!$C$10:$E$41,4,FALSE)='Matriz Objetivos x Projetos'!$B11,VLOOKUP('Matriz Objetivos x Projetos'!E$10,'Quadro Geral'!$C$10:$E$30,5,FALSE)='Matriz Objetivos x Projetos'!$B11),"S","")),"")</f>
        <v/>
      </c>
      <c r="F11" s="19" t="str">
        <f>IFERROR(IF(VLOOKUP(F$10,'Quadro Geral'!$C$10:$E$41,3,FALSE)='Matriz Objetivos x Projetos'!$B11,"P",IF(OR(VLOOKUP('Matriz Objetivos x Projetos'!F$10,'Quadro Geral'!$C$10:$E$41,4,FALSE)='Matriz Objetivos x Projetos'!$B11,VLOOKUP('Matriz Objetivos x Projetos'!F$10,'Quadro Geral'!$C$10:$E$30,5,FALSE)='Matriz Objetivos x Projetos'!$B11),"S","")),"")</f>
        <v/>
      </c>
      <c r="G11" s="19" t="str">
        <f>IFERROR(IF(VLOOKUP(G$10,'Quadro Geral'!$C$10:$E$41,3,FALSE)='Matriz Objetivos x Projetos'!$B11,"P",IF(OR(VLOOKUP('Matriz Objetivos x Projetos'!G$10,'Quadro Geral'!$C$10:$E$41,4,FALSE)='Matriz Objetivos x Projetos'!$B11,VLOOKUP('Matriz Objetivos x Projetos'!G$10,'Quadro Geral'!$C$10:$E$30,5,FALSE)='Matriz Objetivos x Projetos'!$B11),"S","")),"")</f>
        <v/>
      </c>
      <c r="H11" s="19" t="str">
        <f>IFERROR(IF(VLOOKUP(H$10,'Quadro Geral'!$C$10:$E$41,3,FALSE)='Matriz Objetivos x Projetos'!$B11,"P",IF(OR(VLOOKUP('Matriz Objetivos x Projetos'!H$10,'Quadro Geral'!$C$10:$E$41,4,FALSE)='Matriz Objetivos x Projetos'!$B11,VLOOKUP('Matriz Objetivos x Projetos'!H$10,'Quadro Geral'!$C$10:$E$30,5,FALSE)='Matriz Objetivos x Projetos'!$B11),"S","")),"")</f>
        <v/>
      </c>
      <c r="I11" s="19" t="str">
        <f>IFERROR(IF(VLOOKUP(I$10,'Quadro Geral'!$C$10:$E$41,3,FALSE)='Matriz Objetivos x Projetos'!$B11,"P",IF(OR(VLOOKUP('Matriz Objetivos x Projetos'!I$10,'Quadro Geral'!$C$10:$E$41,4,FALSE)='Matriz Objetivos x Projetos'!$B11,VLOOKUP('Matriz Objetivos x Projetos'!I$10,'Quadro Geral'!$C$10:$E$30,5,FALSE)='Matriz Objetivos x Projetos'!$B11),"S","")),"")</f>
        <v/>
      </c>
      <c r="J11" s="19" t="str">
        <f>IFERROR(IF(VLOOKUP(J$10,'Quadro Geral'!$C$10:$E$41,3,FALSE)='Matriz Objetivos x Projetos'!$B11,"P",IF(OR(VLOOKUP('Matriz Objetivos x Projetos'!J$10,'Quadro Geral'!$C$10:$E$41,4,FALSE)='Matriz Objetivos x Projetos'!$B11,VLOOKUP('Matriz Objetivos x Projetos'!J$10,'Quadro Geral'!$C$10:$E$30,5,FALSE)='Matriz Objetivos x Projetos'!$B11),"S","")),"")</f>
        <v/>
      </c>
      <c r="K11" s="19" t="str">
        <f>IFERROR(IF(VLOOKUP(K$10,'Quadro Geral'!$C$10:$E$41,3,FALSE)='Matriz Objetivos x Projetos'!$B11,"P",IF(OR(VLOOKUP('Matriz Objetivos x Projetos'!K$10,'Quadro Geral'!$C$10:$E$41,4,FALSE)='Matriz Objetivos x Projetos'!$B11,VLOOKUP('Matriz Objetivos x Projetos'!K$10,'Quadro Geral'!$C$10:$E$30,5,FALSE)='Matriz Objetivos x Projetos'!$B11),"S","")),"")</f>
        <v/>
      </c>
      <c r="L11" s="19" t="str">
        <f>IFERROR(IF(VLOOKUP(L$10,'Quadro Geral'!$C$10:$E$41,3,FALSE)='Matriz Objetivos x Projetos'!$B11,"P",IF(OR(VLOOKUP('Matriz Objetivos x Projetos'!L$10,'Quadro Geral'!$C$10:$E$41,4,FALSE)='Matriz Objetivos x Projetos'!$B11,VLOOKUP('Matriz Objetivos x Projetos'!L$10,'Quadro Geral'!$C$10:$E$30,5,FALSE)='Matriz Objetivos x Projetos'!$B11),"S","")),"")</f>
        <v/>
      </c>
      <c r="M11" s="19" t="str">
        <f>IFERROR(IF(VLOOKUP(M$10,'Quadro Geral'!$C$10:$E$41,3,FALSE)='Matriz Objetivos x Projetos'!$B11,"P",IF(OR(VLOOKUP('Matriz Objetivos x Projetos'!M$10,'Quadro Geral'!$C$10:$E$41,4,FALSE)='Matriz Objetivos x Projetos'!$B11,VLOOKUP('Matriz Objetivos x Projetos'!M$10,'Quadro Geral'!$C$10:$E$30,5,FALSE)='Matriz Objetivos x Projetos'!$B11),"S","")),"")</f>
        <v/>
      </c>
      <c r="N11" s="19" t="str">
        <f>IFERROR(IF(VLOOKUP(N$10,'Quadro Geral'!$C$10:$E$41,3,FALSE)='Matriz Objetivos x Projetos'!$B11,"P",IF(OR(VLOOKUP('Matriz Objetivos x Projetos'!N$10,'Quadro Geral'!$C$10:$E$41,4,FALSE)='Matriz Objetivos x Projetos'!$B11,VLOOKUP('Matriz Objetivos x Projetos'!N$10,'Quadro Geral'!$C$10:$E$30,5,FALSE)='Matriz Objetivos x Projetos'!$B11),"S","")),"")</f>
        <v/>
      </c>
      <c r="O11" s="19" t="str">
        <f>IFERROR(IF(VLOOKUP(O$10,'Quadro Geral'!$C$10:$E$41,3,FALSE)='Matriz Objetivos x Projetos'!$B11,"P",IF(OR(VLOOKUP('Matriz Objetivos x Projetos'!O$10,'Quadro Geral'!$C$10:$E$41,4,FALSE)='Matriz Objetivos x Projetos'!$B11,VLOOKUP('Matriz Objetivos x Projetos'!O$10,'Quadro Geral'!$C$10:$E$30,5,FALSE)='Matriz Objetivos x Projetos'!$B11),"S","")),"")</f>
        <v/>
      </c>
      <c r="P11" s="19" t="str">
        <f>IFERROR(IF(VLOOKUP(P$10,'Quadro Geral'!$C$10:$E$41,3,FALSE)='Matriz Objetivos x Projetos'!$B11,"P",IF(OR(VLOOKUP('Matriz Objetivos x Projetos'!P$10,'Quadro Geral'!$C$10:$E$41,4,FALSE)='Matriz Objetivos x Projetos'!$B11,VLOOKUP('Matriz Objetivos x Projetos'!P$10,'Quadro Geral'!$C$10:$E$30,5,FALSE)='Matriz Objetivos x Projetos'!$B11),"S","")),"")</f>
        <v/>
      </c>
      <c r="Q11" s="19" t="str">
        <f>IFERROR(IF(VLOOKUP(Q$10,'Quadro Geral'!$C$10:$E$41,3,FALSE)='Matriz Objetivos x Projetos'!$B11,"P",IF(OR(VLOOKUP('Matriz Objetivos x Projetos'!Q$10,'Quadro Geral'!$C$10:$E$41,4,FALSE)='Matriz Objetivos x Projetos'!$B11,VLOOKUP('Matriz Objetivos x Projetos'!Q$10,'Quadro Geral'!$C$10:$E$30,5,FALSE)='Matriz Objetivos x Projetos'!$B11),"S","")),"")</f>
        <v/>
      </c>
      <c r="R11" s="19" t="str">
        <f>IFERROR(IF(VLOOKUP(R$10,'Quadro Geral'!$C$10:$E$41,3,FALSE)='Matriz Objetivos x Projetos'!$B11,"P",IF(OR(VLOOKUP('Matriz Objetivos x Projetos'!R$10,'Quadro Geral'!$C$10:$E$41,4,FALSE)='Matriz Objetivos x Projetos'!$B11,VLOOKUP('Matriz Objetivos x Projetos'!R$10,'Quadro Geral'!$C$10:$E$30,5,FALSE)='Matriz Objetivos x Projetos'!$B11),"S","")),"")</f>
        <v/>
      </c>
      <c r="S11" s="19" t="str">
        <f>IFERROR(IF(VLOOKUP(S$10,'Quadro Geral'!$C$10:$E$41,3,FALSE)='Matriz Objetivos x Projetos'!$B11,"P",IF(OR(VLOOKUP('Matriz Objetivos x Projetos'!S$10,'Quadro Geral'!$C$10:$E$41,4,FALSE)='Matriz Objetivos x Projetos'!$B11,VLOOKUP('Matriz Objetivos x Projetos'!S$10,'Quadro Geral'!$C$10:$E$30,5,FALSE)='Matriz Objetivos x Projetos'!$B11),"S","")),"")</f>
        <v/>
      </c>
      <c r="T11" s="19" t="str">
        <f>IFERROR(IF(VLOOKUP(T$10,'Quadro Geral'!$C$10:$E$41,3,FALSE)='Matriz Objetivos x Projetos'!$B11,"P",IF(OR(VLOOKUP('Matriz Objetivos x Projetos'!T$10,'Quadro Geral'!$C$10:$E$41,4,FALSE)='Matriz Objetivos x Projetos'!$B11,VLOOKUP('Matriz Objetivos x Projetos'!T$10,'Quadro Geral'!$C$10:$E$30,5,FALSE)='Matriz Objetivos x Projetos'!$B11),"S","")),"")</f>
        <v/>
      </c>
      <c r="U11" s="19" t="str">
        <f>IFERROR(IF(VLOOKUP(U$10,'Quadro Geral'!$C$10:$E$41,3,FALSE)='Matriz Objetivos x Projetos'!$B11,"P",IF(OR(VLOOKUP('Matriz Objetivos x Projetos'!U$10,'Quadro Geral'!$C$10:$E$41,4,FALSE)='Matriz Objetivos x Projetos'!$B11,VLOOKUP('Matriz Objetivos x Projetos'!U$10,'Quadro Geral'!$C$10:$E$30,5,FALSE)='Matriz Objetivos x Projetos'!$B11),"S","")),"")</f>
        <v/>
      </c>
      <c r="V11" s="19" t="str">
        <f>IFERROR(IF(VLOOKUP(V$10,'Quadro Geral'!$C$10:$E$41,3,FALSE)='Matriz Objetivos x Projetos'!$B11,"P",IF(OR(VLOOKUP('Matriz Objetivos x Projetos'!V$10,'Quadro Geral'!$C$10:$E$41,4,FALSE)='Matriz Objetivos x Projetos'!$B11,VLOOKUP('Matriz Objetivos x Projetos'!V$10,'Quadro Geral'!$C$10:$E$30,5,FALSE)='Matriz Objetivos x Projetos'!$B11),"S","")),"")</f>
        <v/>
      </c>
      <c r="W11" s="19" t="str">
        <f>IFERROR(IF(VLOOKUP(W$10,'Quadro Geral'!$C$10:$E$41,3,FALSE)='Matriz Objetivos x Projetos'!$B11,"P",IF(OR(VLOOKUP('Matriz Objetivos x Projetos'!W$10,'Quadro Geral'!$C$10:$E$41,4,FALSE)='Matriz Objetivos x Projetos'!$B11,VLOOKUP('Matriz Objetivos x Projetos'!W$10,'Quadro Geral'!$C$10:$E$30,5,FALSE)='Matriz Objetivos x Projetos'!$B11),"S","")),"")</f>
        <v/>
      </c>
      <c r="X11" s="16">
        <f t="shared" ref="X11:X24" si="0">COUNTIF(C11:W11,"x")</f>
        <v>0</v>
      </c>
      <c r="Y11" s="15" t="str">
        <f>IF(A11="",#REF!,A11)</f>
        <v>Processos Internos</v>
      </c>
    </row>
    <row r="12" spans="1:25" ht="63" customHeight="1">
      <c r="A12" s="211"/>
      <c r="B12" s="94" t="s">
        <v>46</v>
      </c>
      <c r="C12" s="19" t="str">
        <f>IFERROR(IF(VLOOKUP(C$10,'Quadro Geral'!$C$10:$E$41,3,FALSE)='Matriz Objetivos x Projetos'!$B12,"P",IF(OR(VLOOKUP('Matriz Objetivos x Projetos'!C$10,'Quadro Geral'!$C$10:$E$41,4,FALSE)='Matriz Objetivos x Projetos'!$B12,VLOOKUP('Matriz Objetivos x Projetos'!C$10,'Quadro Geral'!$C$10:$E$30,5,FALSE)='Matriz Objetivos x Projetos'!$B12),"S","")),"")</f>
        <v/>
      </c>
      <c r="D12" s="19" t="str">
        <f>IFERROR(IF(VLOOKUP(D$10,'Quadro Geral'!$C$10:$E$41,3,FALSE)='Matriz Objetivos x Projetos'!$B12,"P",IF(OR(VLOOKUP('Matriz Objetivos x Projetos'!D$10,'Quadro Geral'!$C$10:$E$41,4,FALSE)='Matriz Objetivos x Projetos'!$B12,VLOOKUP('Matriz Objetivos x Projetos'!D$10,'Quadro Geral'!$C$10:$E$30,5,FALSE)='Matriz Objetivos x Projetos'!$B12),"S","")),"")</f>
        <v/>
      </c>
      <c r="E12" s="19" t="str">
        <f>IFERROR(IF(VLOOKUP(E$10,'Quadro Geral'!$C$10:$E$41,3,FALSE)='Matriz Objetivos x Projetos'!$B12,"P",IF(OR(VLOOKUP('Matriz Objetivos x Projetos'!E$10,'Quadro Geral'!$C$10:$E$41,4,FALSE)='Matriz Objetivos x Projetos'!$B12,VLOOKUP('Matriz Objetivos x Projetos'!E$10,'Quadro Geral'!$C$10:$E$30,5,FALSE)='Matriz Objetivos x Projetos'!$B12),"S","")),"")</f>
        <v/>
      </c>
      <c r="F12" s="19" t="str">
        <f>IFERROR(IF(VLOOKUP(F$10,'Quadro Geral'!$C$10:$E$41,3,FALSE)='Matriz Objetivos x Projetos'!$B12,"P",IF(OR(VLOOKUP('Matriz Objetivos x Projetos'!F$10,'Quadro Geral'!$C$10:$E$41,4,FALSE)='Matriz Objetivos x Projetos'!$B12,VLOOKUP('Matriz Objetivos x Projetos'!F$10,'Quadro Geral'!$C$10:$E$30,5,FALSE)='Matriz Objetivos x Projetos'!$B12),"S","")),"")</f>
        <v/>
      </c>
      <c r="G12" s="19" t="str">
        <f>IFERROR(IF(VLOOKUP(G$10,'Quadro Geral'!$C$10:$E$41,3,FALSE)='Matriz Objetivos x Projetos'!$B12,"P",IF(OR(VLOOKUP('Matriz Objetivos x Projetos'!G$10,'Quadro Geral'!$C$10:$E$41,4,FALSE)='Matriz Objetivos x Projetos'!$B12,VLOOKUP('Matriz Objetivos x Projetos'!G$10,'Quadro Geral'!$C$10:$E$30,5,FALSE)='Matriz Objetivos x Projetos'!$B12),"S","")),"")</f>
        <v/>
      </c>
      <c r="H12" s="19" t="str">
        <f>IFERROR(IF(VLOOKUP(H$10,'Quadro Geral'!$C$10:$E$41,3,FALSE)='Matriz Objetivos x Projetos'!$B12,"P",IF(OR(VLOOKUP('Matriz Objetivos x Projetos'!H$10,'Quadro Geral'!$C$10:$E$41,4,FALSE)='Matriz Objetivos x Projetos'!$B12,VLOOKUP('Matriz Objetivos x Projetos'!H$10,'Quadro Geral'!$C$10:$E$30,5,FALSE)='Matriz Objetivos x Projetos'!$B12),"S","")),"")</f>
        <v/>
      </c>
      <c r="I12" s="19" t="str">
        <f>IFERROR(IF(VLOOKUP(I$10,'Quadro Geral'!$C$10:$E$41,3,FALSE)='Matriz Objetivos x Projetos'!$B12,"P",IF(OR(VLOOKUP('Matriz Objetivos x Projetos'!I$10,'Quadro Geral'!$C$10:$E$41,4,FALSE)='Matriz Objetivos x Projetos'!$B12,VLOOKUP('Matriz Objetivos x Projetos'!I$10,'Quadro Geral'!$C$10:$E$30,5,FALSE)='Matriz Objetivos x Projetos'!$B12),"S","")),"")</f>
        <v/>
      </c>
      <c r="J12" s="19" t="str">
        <f>IFERROR(IF(VLOOKUP(J$10,'Quadro Geral'!$C$10:$E$41,3,FALSE)='Matriz Objetivos x Projetos'!$B12,"P",IF(OR(VLOOKUP('Matriz Objetivos x Projetos'!J$10,'Quadro Geral'!$C$10:$E$41,4,FALSE)='Matriz Objetivos x Projetos'!$B12,VLOOKUP('Matriz Objetivos x Projetos'!J$10,'Quadro Geral'!$C$10:$E$30,5,FALSE)='Matriz Objetivos x Projetos'!$B12),"S","")),"")</f>
        <v/>
      </c>
      <c r="K12" s="19" t="str">
        <f>IFERROR(IF(VLOOKUP(K$10,'Quadro Geral'!$C$10:$E$41,3,FALSE)='Matriz Objetivos x Projetos'!$B12,"P",IF(OR(VLOOKUP('Matriz Objetivos x Projetos'!K$10,'Quadro Geral'!$C$10:$E$41,4,FALSE)='Matriz Objetivos x Projetos'!$B12,VLOOKUP('Matriz Objetivos x Projetos'!K$10,'Quadro Geral'!$C$10:$E$30,5,FALSE)='Matriz Objetivos x Projetos'!$B12),"S","")),"")</f>
        <v/>
      </c>
      <c r="L12" s="19" t="str">
        <f>IFERROR(IF(VLOOKUP(L$10,'Quadro Geral'!$C$10:$E$41,3,FALSE)='Matriz Objetivos x Projetos'!$B12,"P",IF(OR(VLOOKUP('Matriz Objetivos x Projetos'!L$10,'Quadro Geral'!$C$10:$E$41,4,FALSE)='Matriz Objetivos x Projetos'!$B12,VLOOKUP('Matriz Objetivos x Projetos'!L$10,'Quadro Geral'!$C$10:$E$30,5,FALSE)='Matriz Objetivos x Projetos'!$B12),"S","")),"")</f>
        <v/>
      </c>
      <c r="M12" s="19" t="str">
        <f>IFERROR(IF(VLOOKUP(M$10,'Quadro Geral'!$C$10:$E$41,3,FALSE)='Matriz Objetivos x Projetos'!$B12,"P",IF(OR(VLOOKUP('Matriz Objetivos x Projetos'!M$10,'Quadro Geral'!$C$10:$E$41,4,FALSE)='Matriz Objetivos x Projetos'!$B12,VLOOKUP('Matriz Objetivos x Projetos'!M$10,'Quadro Geral'!$C$10:$E$30,5,FALSE)='Matriz Objetivos x Projetos'!$B12),"S","")),"")</f>
        <v/>
      </c>
      <c r="N12" s="19" t="str">
        <f>IFERROR(IF(VLOOKUP(N$10,'Quadro Geral'!$C$10:$E$41,3,FALSE)='Matriz Objetivos x Projetos'!$B12,"P",IF(OR(VLOOKUP('Matriz Objetivos x Projetos'!N$10,'Quadro Geral'!$C$10:$E$41,4,FALSE)='Matriz Objetivos x Projetos'!$B12,VLOOKUP('Matriz Objetivos x Projetos'!N$10,'Quadro Geral'!$C$10:$E$30,5,FALSE)='Matriz Objetivos x Projetos'!$B12),"S","")),"")</f>
        <v/>
      </c>
      <c r="O12" s="19" t="str">
        <f>IFERROR(IF(VLOOKUP(O$10,'Quadro Geral'!$C$10:$E$41,3,FALSE)='Matriz Objetivos x Projetos'!$B12,"P",IF(OR(VLOOKUP('Matriz Objetivos x Projetos'!O$10,'Quadro Geral'!$C$10:$E$41,4,FALSE)='Matriz Objetivos x Projetos'!$B12,VLOOKUP('Matriz Objetivos x Projetos'!O$10,'Quadro Geral'!$C$10:$E$30,5,FALSE)='Matriz Objetivos x Projetos'!$B12),"S","")),"")</f>
        <v/>
      </c>
      <c r="P12" s="19" t="str">
        <f>IFERROR(IF(VLOOKUP(P$10,'Quadro Geral'!$C$10:$E$41,3,FALSE)='Matriz Objetivos x Projetos'!$B12,"P",IF(OR(VLOOKUP('Matriz Objetivos x Projetos'!P$10,'Quadro Geral'!$C$10:$E$41,4,FALSE)='Matriz Objetivos x Projetos'!$B12,VLOOKUP('Matriz Objetivos x Projetos'!P$10,'Quadro Geral'!$C$10:$E$30,5,FALSE)='Matriz Objetivos x Projetos'!$B12),"S","")),"")</f>
        <v/>
      </c>
      <c r="Q12" s="19" t="str">
        <f>IFERROR(IF(VLOOKUP(Q$10,'Quadro Geral'!$C$10:$E$41,3,FALSE)='Matriz Objetivos x Projetos'!$B12,"P",IF(OR(VLOOKUP('Matriz Objetivos x Projetos'!Q$10,'Quadro Geral'!$C$10:$E$41,4,FALSE)='Matriz Objetivos x Projetos'!$B12,VLOOKUP('Matriz Objetivos x Projetos'!Q$10,'Quadro Geral'!$C$10:$E$30,5,FALSE)='Matriz Objetivos x Projetos'!$B12),"S","")),"")</f>
        <v/>
      </c>
      <c r="R12" s="19" t="str">
        <f>IFERROR(IF(VLOOKUP(R$10,'Quadro Geral'!$C$10:$E$41,3,FALSE)='Matriz Objetivos x Projetos'!$B12,"P",IF(OR(VLOOKUP('Matriz Objetivos x Projetos'!R$10,'Quadro Geral'!$C$10:$E$41,4,FALSE)='Matriz Objetivos x Projetos'!$B12,VLOOKUP('Matriz Objetivos x Projetos'!R$10,'Quadro Geral'!$C$10:$E$30,5,FALSE)='Matriz Objetivos x Projetos'!$B12),"S","")),"")</f>
        <v/>
      </c>
      <c r="S12" s="19" t="str">
        <f>IFERROR(IF(VLOOKUP(S$10,'Quadro Geral'!$C$10:$E$41,3,FALSE)='Matriz Objetivos x Projetos'!$B12,"P",IF(OR(VLOOKUP('Matriz Objetivos x Projetos'!S$10,'Quadro Geral'!$C$10:$E$41,4,FALSE)='Matriz Objetivos x Projetos'!$B12,VLOOKUP('Matriz Objetivos x Projetos'!S$10,'Quadro Geral'!$C$10:$E$30,5,FALSE)='Matriz Objetivos x Projetos'!$B12),"S","")),"")</f>
        <v/>
      </c>
      <c r="T12" s="19" t="str">
        <f>IFERROR(IF(VLOOKUP(T$10,'Quadro Geral'!$C$10:$E$41,3,FALSE)='Matriz Objetivos x Projetos'!$B12,"P",IF(OR(VLOOKUP('Matriz Objetivos x Projetos'!T$10,'Quadro Geral'!$C$10:$E$41,4,FALSE)='Matriz Objetivos x Projetos'!$B12,VLOOKUP('Matriz Objetivos x Projetos'!T$10,'Quadro Geral'!$C$10:$E$30,5,FALSE)='Matriz Objetivos x Projetos'!$B12),"S","")),"")</f>
        <v/>
      </c>
      <c r="U12" s="19" t="str">
        <f>IFERROR(IF(VLOOKUP(U$10,'Quadro Geral'!$C$10:$E$41,3,FALSE)='Matriz Objetivos x Projetos'!$B12,"P",IF(OR(VLOOKUP('Matriz Objetivos x Projetos'!U$10,'Quadro Geral'!$C$10:$E$41,4,FALSE)='Matriz Objetivos x Projetos'!$B12,VLOOKUP('Matriz Objetivos x Projetos'!U$10,'Quadro Geral'!$C$10:$E$30,5,FALSE)='Matriz Objetivos x Projetos'!$B12),"S","")),"")</f>
        <v/>
      </c>
      <c r="V12" s="19" t="str">
        <f>IFERROR(IF(VLOOKUP(V$10,'Quadro Geral'!$C$10:$E$41,3,FALSE)='Matriz Objetivos x Projetos'!$B12,"P",IF(OR(VLOOKUP('Matriz Objetivos x Projetos'!V$10,'Quadro Geral'!$C$10:$E$41,4,FALSE)='Matriz Objetivos x Projetos'!$B12,VLOOKUP('Matriz Objetivos x Projetos'!V$10,'Quadro Geral'!$C$10:$E$30,5,FALSE)='Matriz Objetivos x Projetos'!$B12),"S","")),"")</f>
        <v/>
      </c>
      <c r="W12" s="19" t="str">
        <f>IFERROR(IF(VLOOKUP(W$10,'Quadro Geral'!$C$10:$E$41,3,FALSE)='Matriz Objetivos x Projetos'!$B12,"P",IF(OR(VLOOKUP('Matriz Objetivos x Projetos'!W$10,'Quadro Geral'!$C$10:$E$41,4,FALSE)='Matriz Objetivos x Projetos'!$B12,VLOOKUP('Matriz Objetivos x Projetos'!W$10,'Quadro Geral'!$C$10:$E$30,5,FALSE)='Matriz Objetivos x Projetos'!$B12),"S","")),"")</f>
        <v/>
      </c>
      <c r="X12" s="16">
        <f t="shared" si="0"/>
        <v>0</v>
      </c>
      <c r="Y12" s="15" t="str">
        <f t="shared" ref="Y12:Y24" si="1">IF(A12="",Y11,A12)</f>
        <v>Processos Internos</v>
      </c>
    </row>
    <row r="13" spans="1:25" ht="63" customHeight="1">
      <c r="A13" s="211"/>
      <c r="B13" s="94" t="s">
        <v>30</v>
      </c>
      <c r="C13" s="19" t="str">
        <f>IFERROR(IF(VLOOKUP(C$10,'Quadro Geral'!$C$10:$E$41,3,FALSE)='Matriz Objetivos x Projetos'!$B13,"P",IF(OR(VLOOKUP('Matriz Objetivos x Projetos'!C$10,'Quadro Geral'!$C$10:$E$41,4,FALSE)='Matriz Objetivos x Projetos'!$B13,VLOOKUP('Matriz Objetivos x Projetos'!C$10,'Quadro Geral'!$C$10:$E$30,5,FALSE)='Matriz Objetivos x Projetos'!$B13),"S","")),"")</f>
        <v/>
      </c>
      <c r="D13" s="19" t="str">
        <f>IFERROR(IF(VLOOKUP(D$10,'Quadro Geral'!$C$10:$E$41,3,FALSE)='Matriz Objetivos x Projetos'!$B13,"P",IF(OR(VLOOKUP('Matriz Objetivos x Projetos'!D$10,'Quadro Geral'!$C$10:$E$41,4,FALSE)='Matriz Objetivos x Projetos'!$B13,VLOOKUP('Matriz Objetivos x Projetos'!D$10,'Quadro Geral'!$C$10:$E$30,5,FALSE)='Matriz Objetivos x Projetos'!$B13),"S","")),"")</f>
        <v/>
      </c>
      <c r="E13" s="19" t="str">
        <f>IFERROR(IF(VLOOKUP(E$10,'Quadro Geral'!$C$10:$E$41,3,FALSE)='Matriz Objetivos x Projetos'!$B13,"P",IF(OR(VLOOKUP('Matriz Objetivos x Projetos'!E$10,'Quadro Geral'!$C$10:$E$41,4,FALSE)='Matriz Objetivos x Projetos'!$B13,VLOOKUP('Matriz Objetivos x Projetos'!E$10,'Quadro Geral'!$C$10:$E$30,5,FALSE)='Matriz Objetivos x Projetos'!$B13),"S","")),"")</f>
        <v/>
      </c>
      <c r="F13" s="19" t="str">
        <f>IFERROR(IF(VLOOKUP(F$10,'Quadro Geral'!$C$10:$E$41,3,FALSE)='Matriz Objetivos x Projetos'!$B13,"P",IF(OR(VLOOKUP('Matriz Objetivos x Projetos'!F$10,'Quadro Geral'!$C$10:$E$41,4,FALSE)='Matriz Objetivos x Projetos'!$B13,VLOOKUP('Matriz Objetivos x Projetos'!F$10,'Quadro Geral'!$C$10:$E$30,5,FALSE)='Matriz Objetivos x Projetos'!$B13),"S","")),"")</f>
        <v/>
      </c>
      <c r="G13" s="19" t="str">
        <f>IFERROR(IF(VLOOKUP(G$10,'Quadro Geral'!$C$10:$E$41,3,FALSE)='Matriz Objetivos x Projetos'!$B13,"P",IF(OR(VLOOKUP('Matriz Objetivos x Projetos'!G$10,'Quadro Geral'!$C$10:$E$41,4,FALSE)='Matriz Objetivos x Projetos'!$B13,VLOOKUP('Matriz Objetivos x Projetos'!G$10,'Quadro Geral'!$C$10:$E$30,5,FALSE)='Matriz Objetivos x Projetos'!$B13),"S","")),"")</f>
        <v/>
      </c>
      <c r="H13" s="19" t="str">
        <f>IFERROR(IF(VLOOKUP(H$10,'Quadro Geral'!$C$10:$E$41,3,FALSE)='Matriz Objetivos x Projetos'!$B13,"P",IF(OR(VLOOKUP('Matriz Objetivos x Projetos'!H$10,'Quadro Geral'!$C$10:$E$41,4,FALSE)='Matriz Objetivos x Projetos'!$B13,VLOOKUP('Matriz Objetivos x Projetos'!H$10,'Quadro Geral'!$C$10:$E$30,5,FALSE)='Matriz Objetivos x Projetos'!$B13),"S","")),"")</f>
        <v/>
      </c>
      <c r="I13" s="19" t="str">
        <f>IFERROR(IF(VLOOKUP(I$10,'Quadro Geral'!$C$10:$E$41,3,FALSE)='Matriz Objetivos x Projetos'!$B13,"P",IF(OR(VLOOKUP('Matriz Objetivos x Projetos'!I$10,'Quadro Geral'!$C$10:$E$41,4,FALSE)='Matriz Objetivos x Projetos'!$B13,VLOOKUP('Matriz Objetivos x Projetos'!I$10,'Quadro Geral'!$C$10:$E$30,5,FALSE)='Matriz Objetivos x Projetos'!$B13),"S","")),"")</f>
        <v/>
      </c>
      <c r="J13" s="19" t="str">
        <f>IFERROR(IF(VLOOKUP(J$10,'Quadro Geral'!$C$10:$E$41,3,FALSE)='Matriz Objetivos x Projetos'!$B13,"P",IF(OR(VLOOKUP('Matriz Objetivos x Projetos'!J$10,'Quadro Geral'!$C$10:$E$41,4,FALSE)='Matriz Objetivos x Projetos'!$B13,VLOOKUP('Matriz Objetivos x Projetos'!J$10,'Quadro Geral'!$C$10:$E$30,5,FALSE)='Matriz Objetivos x Projetos'!$B13),"S","")),"")</f>
        <v/>
      </c>
      <c r="K13" s="19" t="str">
        <f>IFERROR(IF(VLOOKUP(K$10,'Quadro Geral'!$C$10:$E$41,3,FALSE)='Matriz Objetivos x Projetos'!$B13,"P",IF(OR(VLOOKUP('Matriz Objetivos x Projetos'!K$10,'Quadro Geral'!$C$10:$E$41,4,FALSE)='Matriz Objetivos x Projetos'!$B13,VLOOKUP('Matriz Objetivos x Projetos'!K$10,'Quadro Geral'!$C$10:$E$30,5,FALSE)='Matriz Objetivos x Projetos'!$B13),"S","")),"")</f>
        <v/>
      </c>
      <c r="L13" s="19" t="str">
        <f>IFERROR(IF(VLOOKUP(L$10,'Quadro Geral'!$C$10:$E$41,3,FALSE)='Matriz Objetivos x Projetos'!$B13,"P",IF(OR(VLOOKUP('Matriz Objetivos x Projetos'!L$10,'Quadro Geral'!$C$10:$E$41,4,FALSE)='Matriz Objetivos x Projetos'!$B13,VLOOKUP('Matriz Objetivos x Projetos'!L$10,'Quadro Geral'!$C$10:$E$30,5,FALSE)='Matriz Objetivos x Projetos'!$B13),"S","")),"")</f>
        <v/>
      </c>
      <c r="M13" s="19" t="str">
        <f>IFERROR(IF(VLOOKUP(M$10,'Quadro Geral'!$C$10:$E$41,3,FALSE)='Matriz Objetivos x Projetos'!$B13,"P",IF(OR(VLOOKUP('Matriz Objetivos x Projetos'!M$10,'Quadro Geral'!$C$10:$E$41,4,FALSE)='Matriz Objetivos x Projetos'!$B13,VLOOKUP('Matriz Objetivos x Projetos'!M$10,'Quadro Geral'!$C$10:$E$30,5,FALSE)='Matriz Objetivos x Projetos'!$B13),"S","")),"")</f>
        <v/>
      </c>
      <c r="N13" s="19" t="str">
        <f>IFERROR(IF(VLOOKUP(N$10,'Quadro Geral'!$C$10:$E$41,3,FALSE)='Matriz Objetivos x Projetos'!$B13,"P",IF(OR(VLOOKUP('Matriz Objetivos x Projetos'!N$10,'Quadro Geral'!$C$10:$E$41,4,FALSE)='Matriz Objetivos x Projetos'!$B13,VLOOKUP('Matriz Objetivos x Projetos'!N$10,'Quadro Geral'!$C$10:$E$30,5,FALSE)='Matriz Objetivos x Projetos'!$B13),"S","")),"")</f>
        <v/>
      </c>
      <c r="O13" s="19" t="str">
        <f>IFERROR(IF(VLOOKUP(O$10,'Quadro Geral'!$C$10:$E$41,3,FALSE)='Matriz Objetivos x Projetos'!$B13,"P",IF(OR(VLOOKUP('Matriz Objetivos x Projetos'!O$10,'Quadro Geral'!$C$10:$E$41,4,FALSE)='Matriz Objetivos x Projetos'!$B13,VLOOKUP('Matriz Objetivos x Projetos'!O$10,'Quadro Geral'!$C$10:$E$30,5,FALSE)='Matriz Objetivos x Projetos'!$B13),"S","")),"")</f>
        <v/>
      </c>
      <c r="P13" s="19" t="str">
        <f>IFERROR(IF(VLOOKUP(P$10,'Quadro Geral'!$C$10:$E$41,3,FALSE)='Matriz Objetivos x Projetos'!$B13,"P",IF(OR(VLOOKUP('Matriz Objetivos x Projetos'!P$10,'Quadro Geral'!$C$10:$E$41,4,FALSE)='Matriz Objetivos x Projetos'!$B13,VLOOKUP('Matriz Objetivos x Projetos'!P$10,'Quadro Geral'!$C$10:$E$30,5,FALSE)='Matriz Objetivos x Projetos'!$B13),"S","")),"")</f>
        <v/>
      </c>
      <c r="Q13" s="19" t="str">
        <f>IFERROR(IF(VLOOKUP(Q$10,'Quadro Geral'!$C$10:$E$41,3,FALSE)='Matriz Objetivos x Projetos'!$B13,"P",IF(OR(VLOOKUP('Matriz Objetivos x Projetos'!Q$10,'Quadro Geral'!$C$10:$E$41,4,FALSE)='Matriz Objetivos x Projetos'!$B13,VLOOKUP('Matriz Objetivos x Projetos'!Q$10,'Quadro Geral'!$C$10:$E$30,5,FALSE)='Matriz Objetivos x Projetos'!$B13),"S","")),"")</f>
        <v/>
      </c>
      <c r="R13" s="19" t="str">
        <f>IFERROR(IF(VLOOKUP(R$10,'Quadro Geral'!$C$10:$E$41,3,FALSE)='Matriz Objetivos x Projetos'!$B13,"P",IF(OR(VLOOKUP('Matriz Objetivos x Projetos'!R$10,'Quadro Geral'!$C$10:$E$41,4,FALSE)='Matriz Objetivos x Projetos'!$B13,VLOOKUP('Matriz Objetivos x Projetos'!R$10,'Quadro Geral'!$C$10:$E$30,5,FALSE)='Matriz Objetivos x Projetos'!$B13),"S","")),"")</f>
        <v/>
      </c>
      <c r="S13" s="19" t="str">
        <f>IFERROR(IF(VLOOKUP(S$10,'Quadro Geral'!$C$10:$E$41,3,FALSE)='Matriz Objetivos x Projetos'!$B13,"P",IF(OR(VLOOKUP('Matriz Objetivos x Projetos'!S$10,'Quadro Geral'!$C$10:$E$41,4,FALSE)='Matriz Objetivos x Projetos'!$B13,VLOOKUP('Matriz Objetivos x Projetos'!S$10,'Quadro Geral'!$C$10:$E$30,5,FALSE)='Matriz Objetivos x Projetos'!$B13),"S","")),"")</f>
        <v/>
      </c>
      <c r="T13" s="19" t="str">
        <f>IFERROR(IF(VLOOKUP(T$10,'Quadro Geral'!$C$10:$E$41,3,FALSE)='Matriz Objetivos x Projetos'!$B13,"P",IF(OR(VLOOKUP('Matriz Objetivos x Projetos'!T$10,'Quadro Geral'!$C$10:$E$41,4,FALSE)='Matriz Objetivos x Projetos'!$B13,VLOOKUP('Matriz Objetivos x Projetos'!T$10,'Quadro Geral'!$C$10:$E$30,5,FALSE)='Matriz Objetivos x Projetos'!$B13),"S","")),"")</f>
        <v/>
      </c>
      <c r="U13" s="19" t="str">
        <f>IFERROR(IF(VLOOKUP(U$10,'Quadro Geral'!$C$10:$E$41,3,FALSE)='Matriz Objetivos x Projetos'!$B13,"P",IF(OR(VLOOKUP('Matriz Objetivos x Projetos'!U$10,'Quadro Geral'!$C$10:$E$41,4,FALSE)='Matriz Objetivos x Projetos'!$B13,VLOOKUP('Matriz Objetivos x Projetos'!U$10,'Quadro Geral'!$C$10:$E$30,5,FALSE)='Matriz Objetivos x Projetos'!$B13),"S","")),"")</f>
        <v/>
      </c>
      <c r="V13" s="19" t="str">
        <f>IFERROR(IF(VLOOKUP(V$10,'Quadro Geral'!$C$10:$E$41,3,FALSE)='Matriz Objetivos x Projetos'!$B13,"P",IF(OR(VLOOKUP('Matriz Objetivos x Projetos'!V$10,'Quadro Geral'!$C$10:$E$41,4,FALSE)='Matriz Objetivos x Projetos'!$B13,VLOOKUP('Matriz Objetivos x Projetos'!V$10,'Quadro Geral'!$C$10:$E$30,5,FALSE)='Matriz Objetivos x Projetos'!$B13),"S","")),"")</f>
        <v/>
      </c>
      <c r="W13" s="19" t="str">
        <f>IFERROR(IF(VLOOKUP(W$10,'Quadro Geral'!$C$10:$E$41,3,FALSE)='Matriz Objetivos x Projetos'!$B13,"P",IF(OR(VLOOKUP('Matriz Objetivos x Projetos'!W$10,'Quadro Geral'!$C$10:$E$41,4,FALSE)='Matriz Objetivos x Projetos'!$B13,VLOOKUP('Matriz Objetivos x Projetos'!W$10,'Quadro Geral'!$C$10:$E$30,5,FALSE)='Matriz Objetivos x Projetos'!$B13),"S","")),"")</f>
        <v/>
      </c>
      <c r="X13" s="16">
        <f t="shared" si="0"/>
        <v>0</v>
      </c>
      <c r="Y13" s="15" t="str">
        <f t="shared" si="1"/>
        <v>Processos Internos</v>
      </c>
    </row>
    <row r="14" spans="1:25" ht="63" customHeight="1">
      <c r="A14" s="211"/>
      <c r="B14" s="94" t="s">
        <v>31</v>
      </c>
      <c r="C14" s="19" t="str">
        <f>IFERROR(IF(VLOOKUP(C$10,'Quadro Geral'!$C$10:$E$41,3,FALSE)='Matriz Objetivos x Projetos'!$B14,"P",IF(OR(VLOOKUP('Matriz Objetivos x Projetos'!C$10,'Quadro Geral'!$C$10:$E$41,4,FALSE)='Matriz Objetivos x Projetos'!$B14,VLOOKUP('Matriz Objetivos x Projetos'!C$10,'Quadro Geral'!$C$10:$E$30,5,FALSE)='Matriz Objetivos x Projetos'!$B14),"S","")),"")</f>
        <v/>
      </c>
      <c r="D14" s="19" t="str">
        <f>IFERROR(IF(VLOOKUP(D$10,'Quadro Geral'!$C$10:$E$41,3,FALSE)='Matriz Objetivos x Projetos'!$B14,"P",IF(OR(VLOOKUP('Matriz Objetivos x Projetos'!D$10,'Quadro Geral'!$C$10:$E$41,4,FALSE)='Matriz Objetivos x Projetos'!$B14,VLOOKUP('Matriz Objetivos x Projetos'!D$10,'Quadro Geral'!$C$10:$E$30,5,FALSE)='Matriz Objetivos x Projetos'!$B14),"S","")),"")</f>
        <v/>
      </c>
      <c r="E14" s="19" t="str">
        <f>IFERROR(IF(VLOOKUP(E$10,'Quadro Geral'!$C$10:$E$41,3,FALSE)='Matriz Objetivos x Projetos'!$B14,"P",IF(OR(VLOOKUP('Matriz Objetivos x Projetos'!E$10,'Quadro Geral'!$C$10:$E$41,4,FALSE)='Matriz Objetivos x Projetos'!$B14,VLOOKUP('Matriz Objetivos x Projetos'!E$10,'Quadro Geral'!$C$10:$E$30,5,FALSE)='Matriz Objetivos x Projetos'!$B14),"S","")),"")</f>
        <v/>
      </c>
      <c r="F14" s="19" t="str">
        <f>IFERROR(IF(VLOOKUP(F$10,'Quadro Geral'!$C$10:$E$41,3,FALSE)='Matriz Objetivos x Projetos'!$B14,"P",IF(OR(VLOOKUP('Matriz Objetivos x Projetos'!F$10,'Quadro Geral'!$C$10:$E$41,4,FALSE)='Matriz Objetivos x Projetos'!$B14,VLOOKUP('Matriz Objetivos x Projetos'!F$10,'Quadro Geral'!$C$10:$E$30,5,FALSE)='Matriz Objetivos x Projetos'!$B14),"S","")),"")</f>
        <v/>
      </c>
      <c r="G14" s="19" t="str">
        <f>IFERROR(IF(VLOOKUP(G$10,'Quadro Geral'!$C$10:$E$41,3,FALSE)='Matriz Objetivos x Projetos'!$B14,"P",IF(OR(VLOOKUP('Matriz Objetivos x Projetos'!G$10,'Quadro Geral'!$C$10:$E$41,4,FALSE)='Matriz Objetivos x Projetos'!$B14,VLOOKUP('Matriz Objetivos x Projetos'!G$10,'Quadro Geral'!$C$10:$E$30,5,FALSE)='Matriz Objetivos x Projetos'!$B14),"S","")),"")</f>
        <v/>
      </c>
      <c r="H14" s="19" t="str">
        <f>IFERROR(IF(VLOOKUP(H$10,'Quadro Geral'!$C$10:$E$41,3,FALSE)='Matriz Objetivos x Projetos'!$B14,"P",IF(OR(VLOOKUP('Matriz Objetivos x Projetos'!H$10,'Quadro Geral'!$C$10:$E$41,4,FALSE)='Matriz Objetivos x Projetos'!$B14,VLOOKUP('Matriz Objetivos x Projetos'!H$10,'Quadro Geral'!$C$10:$E$30,5,FALSE)='Matriz Objetivos x Projetos'!$B14),"S","")),"")</f>
        <v/>
      </c>
      <c r="I14" s="19" t="str">
        <f>IFERROR(IF(VLOOKUP(I$10,'Quadro Geral'!$C$10:$E$41,3,FALSE)='Matriz Objetivos x Projetos'!$B14,"P",IF(OR(VLOOKUP('Matriz Objetivos x Projetos'!I$10,'Quadro Geral'!$C$10:$E$41,4,FALSE)='Matriz Objetivos x Projetos'!$B14,VLOOKUP('Matriz Objetivos x Projetos'!I$10,'Quadro Geral'!$C$10:$E$30,5,FALSE)='Matriz Objetivos x Projetos'!$B14),"S","")),"")</f>
        <v/>
      </c>
      <c r="J14" s="19" t="str">
        <f>IFERROR(IF(VLOOKUP(J$10,'Quadro Geral'!$C$10:$E$41,3,FALSE)='Matriz Objetivos x Projetos'!$B14,"P",IF(OR(VLOOKUP('Matriz Objetivos x Projetos'!J$10,'Quadro Geral'!$C$10:$E$41,4,FALSE)='Matriz Objetivos x Projetos'!$B14,VLOOKUP('Matriz Objetivos x Projetos'!J$10,'Quadro Geral'!$C$10:$E$30,5,FALSE)='Matriz Objetivos x Projetos'!$B14),"S","")),"")</f>
        <v/>
      </c>
      <c r="K14" s="19" t="str">
        <f>IFERROR(IF(VLOOKUP(K$10,'Quadro Geral'!$C$10:$E$41,3,FALSE)='Matriz Objetivos x Projetos'!$B14,"P",IF(OR(VLOOKUP('Matriz Objetivos x Projetos'!K$10,'Quadro Geral'!$C$10:$E$41,4,FALSE)='Matriz Objetivos x Projetos'!$B14,VLOOKUP('Matriz Objetivos x Projetos'!K$10,'Quadro Geral'!$C$10:$E$30,5,FALSE)='Matriz Objetivos x Projetos'!$B14),"S","")),"")</f>
        <v/>
      </c>
      <c r="L14" s="19" t="str">
        <f>IFERROR(IF(VLOOKUP(L$10,'Quadro Geral'!$C$10:$E$41,3,FALSE)='Matriz Objetivos x Projetos'!$B14,"P",IF(OR(VLOOKUP('Matriz Objetivos x Projetos'!L$10,'Quadro Geral'!$C$10:$E$41,4,FALSE)='Matriz Objetivos x Projetos'!$B14,VLOOKUP('Matriz Objetivos x Projetos'!L$10,'Quadro Geral'!$C$10:$E$30,5,FALSE)='Matriz Objetivos x Projetos'!$B14),"S","")),"")</f>
        <v/>
      </c>
      <c r="M14" s="19" t="str">
        <f>IFERROR(IF(VLOOKUP(M$10,'Quadro Geral'!$C$10:$E$41,3,FALSE)='Matriz Objetivos x Projetos'!$B14,"P",IF(OR(VLOOKUP('Matriz Objetivos x Projetos'!M$10,'Quadro Geral'!$C$10:$E$41,4,FALSE)='Matriz Objetivos x Projetos'!$B14,VLOOKUP('Matriz Objetivos x Projetos'!M$10,'Quadro Geral'!$C$10:$E$30,5,FALSE)='Matriz Objetivos x Projetos'!$B14),"S","")),"")</f>
        <v/>
      </c>
      <c r="N14" s="19" t="str">
        <f>IFERROR(IF(VLOOKUP(N$10,'Quadro Geral'!$C$10:$E$41,3,FALSE)='Matriz Objetivos x Projetos'!$B14,"P",IF(OR(VLOOKUP('Matriz Objetivos x Projetos'!N$10,'Quadro Geral'!$C$10:$E$41,4,FALSE)='Matriz Objetivos x Projetos'!$B14,VLOOKUP('Matriz Objetivos x Projetos'!N$10,'Quadro Geral'!$C$10:$E$30,5,FALSE)='Matriz Objetivos x Projetos'!$B14),"S","")),"")</f>
        <v/>
      </c>
      <c r="O14" s="19" t="str">
        <f>IFERROR(IF(VLOOKUP(O$10,'Quadro Geral'!$C$10:$E$41,3,FALSE)='Matriz Objetivos x Projetos'!$B14,"P",IF(OR(VLOOKUP('Matriz Objetivos x Projetos'!O$10,'Quadro Geral'!$C$10:$E$41,4,FALSE)='Matriz Objetivos x Projetos'!$B14,VLOOKUP('Matriz Objetivos x Projetos'!O$10,'Quadro Geral'!$C$10:$E$30,5,FALSE)='Matriz Objetivos x Projetos'!$B14),"S","")),"")</f>
        <v/>
      </c>
      <c r="P14" s="19" t="str">
        <f>IFERROR(IF(VLOOKUP(P$10,'Quadro Geral'!$C$10:$E$41,3,FALSE)='Matriz Objetivos x Projetos'!$B14,"P",IF(OR(VLOOKUP('Matriz Objetivos x Projetos'!P$10,'Quadro Geral'!$C$10:$E$41,4,FALSE)='Matriz Objetivos x Projetos'!$B14,VLOOKUP('Matriz Objetivos x Projetos'!P$10,'Quadro Geral'!$C$10:$E$30,5,FALSE)='Matriz Objetivos x Projetos'!$B14),"S","")),"")</f>
        <v/>
      </c>
      <c r="Q14" s="19" t="str">
        <f>IFERROR(IF(VLOOKUP(Q$10,'Quadro Geral'!$C$10:$E$41,3,FALSE)='Matriz Objetivos x Projetos'!$B14,"P",IF(OR(VLOOKUP('Matriz Objetivos x Projetos'!Q$10,'Quadro Geral'!$C$10:$E$41,4,FALSE)='Matriz Objetivos x Projetos'!$B14,VLOOKUP('Matriz Objetivos x Projetos'!Q$10,'Quadro Geral'!$C$10:$E$30,5,FALSE)='Matriz Objetivos x Projetos'!$B14),"S","")),"")</f>
        <v/>
      </c>
      <c r="R14" s="19" t="str">
        <f>IFERROR(IF(VLOOKUP(R$10,'Quadro Geral'!$C$10:$E$41,3,FALSE)='Matriz Objetivos x Projetos'!$B14,"P",IF(OR(VLOOKUP('Matriz Objetivos x Projetos'!R$10,'Quadro Geral'!$C$10:$E$41,4,FALSE)='Matriz Objetivos x Projetos'!$B14,VLOOKUP('Matriz Objetivos x Projetos'!R$10,'Quadro Geral'!$C$10:$E$30,5,FALSE)='Matriz Objetivos x Projetos'!$B14),"S","")),"")</f>
        <v/>
      </c>
      <c r="S14" s="19" t="str">
        <f>IFERROR(IF(VLOOKUP(S$10,'Quadro Geral'!$C$10:$E$41,3,FALSE)='Matriz Objetivos x Projetos'!$B14,"P",IF(OR(VLOOKUP('Matriz Objetivos x Projetos'!S$10,'Quadro Geral'!$C$10:$E$41,4,FALSE)='Matriz Objetivos x Projetos'!$B14,VLOOKUP('Matriz Objetivos x Projetos'!S$10,'Quadro Geral'!$C$10:$E$30,5,FALSE)='Matriz Objetivos x Projetos'!$B14),"S","")),"")</f>
        <v/>
      </c>
      <c r="T14" s="19" t="str">
        <f>IFERROR(IF(VLOOKUP(T$10,'Quadro Geral'!$C$10:$E$41,3,FALSE)='Matriz Objetivos x Projetos'!$B14,"P",IF(OR(VLOOKUP('Matriz Objetivos x Projetos'!T$10,'Quadro Geral'!$C$10:$E$41,4,FALSE)='Matriz Objetivos x Projetos'!$B14,VLOOKUP('Matriz Objetivos x Projetos'!T$10,'Quadro Geral'!$C$10:$E$30,5,FALSE)='Matriz Objetivos x Projetos'!$B14),"S","")),"")</f>
        <v/>
      </c>
      <c r="U14" s="19" t="str">
        <f>IFERROR(IF(VLOOKUP(U$10,'Quadro Geral'!$C$10:$E$41,3,FALSE)='Matriz Objetivos x Projetos'!$B14,"P",IF(OR(VLOOKUP('Matriz Objetivos x Projetos'!U$10,'Quadro Geral'!$C$10:$E$41,4,FALSE)='Matriz Objetivos x Projetos'!$B14,VLOOKUP('Matriz Objetivos x Projetos'!U$10,'Quadro Geral'!$C$10:$E$30,5,FALSE)='Matriz Objetivos x Projetos'!$B14),"S","")),"")</f>
        <v/>
      </c>
      <c r="V14" s="19" t="str">
        <f>IFERROR(IF(VLOOKUP(V$10,'Quadro Geral'!$C$10:$E$41,3,FALSE)='Matriz Objetivos x Projetos'!$B14,"P",IF(OR(VLOOKUP('Matriz Objetivos x Projetos'!V$10,'Quadro Geral'!$C$10:$E$41,4,FALSE)='Matriz Objetivos x Projetos'!$B14,VLOOKUP('Matriz Objetivos x Projetos'!V$10,'Quadro Geral'!$C$10:$E$30,5,FALSE)='Matriz Objetivos x Projetos'!$B14),"S","")),"")</f>
        <v/>
      </c>
      <c r="W14" s="19" t="str">
        <f>IFERROR(IF(VLOOKUP(W$10,'Quadro Geral'!$C$10:$E$41,3,FALSE)='Matriz Objetivos x Projetos'!$B14,"P",IF(OR(VLOOKUP('Matriz Objetivos x Projetos'!W$10,'Quadro Geral'!$C$10:$E$41,4,FALSE)='Matriz Objetivos x Projetos'!$B14,VLOOKUP('Matriz Objetivos x Projetos'!W$10,'Quadro Geral'!$C$10:$E$30,5,FALSE)='Matriz Objetivos x Projetos'!$B14),"S","")),"")</f>
        <v/>
      </c>
      <c r="X14" s="16">
        <f t="shared" si="0"/>
        <v>0</v>
      </c>
      <c r="Y14" s="15" t="str">
        <f t="shared" si="1"/>
        <v>Processos Internos</v>
      </c>
    </row>
    <row r="15" spans="1:25" ht="63" customHeight="1">
      <c r="A15" s="211"/>
      <c r="B15" s="94" t="s">
        <v>47</v>
      </c>
      <c r="C15" s="19" t="str">
        <f>IFERROR(IF(VLOOKUP(C$10,'Quadro Geral'!$C$10:$E$41,3,FALSE)='Matriz Objetivos x Projetos'!$B15,"P",IF(OR(VLOOKUP('Matriz Objetivos x Projetos'!C$10,'Quadro Geral'!$C$10:$E$41,4,FALSE)='Matriz Objetivos x Projetos'!$B15,VLOOKUP('Matriz Objetivos x Projetos'!C$10,'Quadro Geral'!$C$10:$E$30,5,FALSE)='Matriz Objetivos x Projetos'!$B15),"S","")),"")</f>
        <v/>
      </c>
      <c r="D15" s="19" t="str">
        <f>IFERROR(IF(VLOOKUP(D$10,'Quadro Geral'!$C$10:$E$41,3,FALSE)='Matriz Objetivos x Projetos'!$B15,"P",IF(OR(VLOOKUP('Matriz Objetivos x Projetos'!D$10,'Quadro Geral'!$C$10:$E$41,4,FALSE)='Matriz Objetivos x Projetos'!$B15,VLOOKUP('Matriz Objetivos x Projetos'!D$10,'Quadro Geral'!$C$10:$E$30,5,FALSE)='Matriz Objetivos x Projetos'!$B15),"S","")),"")</f>
        <v/>
      </c>
      <c r="E15" s="19" t="str">
        <f>IFERROR(IF(VLOOKUP(E$10,'Quadro Geral'!$C$10:$E$41,3,FALSE)='Matriz Objetivos x Projetos'!$B15,"P",IF(OR(VLOOKUP('Matriz Objetivos x Projetos'!E$10,'Quadro Geral'!$C$10:$E$41,4,FALSE)='Matriz Objetivos x Projetos'!$B15,VLOOKUP('Matriz Objetivos x Projetos'!E$10,'Quadro Geral'!$C$10:$E$30,5,FALSE)='Matriz Objetivos x Projetos'!$B15),"S","")),"")</f>
        <v/>
      </c>
      <c r="F15" s="19" t="str">
        <f>IFERROR(IF(VLOOKUP(F$10,'Quadro Geral'!$C$10:$E$41,3,FALSE)='Matriz Objetivos x Projetos'!$B15,"P",IF(OR(VLOOKUP('Matriz Objetivos x Projetos'!F$10,'Quadro Geral'!$C$10:$E$41,4,FALSE)='Matriz Objetivos x Projetos'!$B15,VLOOKUP('Matriz Objetivos x Projetos'!F$10,'Quadro Geral'!$C$10:$E$30,5,FALSE)='Matriz Objetivos x Projetos'!$B15),"S","")),"")</f>
        <v/>
      </c>
      <c r="G15" s="19" t="str">
        <f>IFERROR(IF(VLOOKUP(G$10,'Quadro Geral'!$C$10:$E$41,3,FALSE)='Matriz Objetivos x Projetos'!$B15,"P",IF(OR(VLOOKUP('Matriz Objetivos x Projetos'!G$10,'Quadro Geral'!$C$10:$E$41,4,FALSE)='Matriz Objetivos x Projetos'!$B15,VLOOKUP('Matriz Objetivos x Projetos'!G$10,'Quadro Geral'!$C$10:$E$30,5,FALSE)='Matriz Objetivos x Projetos'!$B15),"S","")),"")</f>
        <v/>
      </c>
      <c r="H15" s="19" t="str">
        <f>IFERROR(IF(VLOOKUP(H$10,'Quadro Geral'!$C$10:$E$41,3,FALSE)='Matriz Objetivos x Projetos'!$B15,"P",IF(OR(VLOOKUP('Matriz Objetivos x Projetos'!H$10,'Quadro Geral'!$C$10:$E$41,4,FALSE)='Matriz Objetivos x Projetos'!$B15,VLOOKUP('Matriz Objetivos x Projetos'!H$10,'Quadro Geral'!$C$10:$E$30,5,FALSE)='Matriz Objetivos x Projetos'!$B15),"S","")),"")</f>
        <v/>
      </c>
      <c r="I15" s="19" t="str">
        <f>IFERROR(IF(VLOOKUP(I$10,'Quadro Geral'!$C$10:$E$41,3,FALSE)='Matriz Objetivos x Projetos'!$B15,"P",IF(OR(VLOOKUP('Matriz Objetivos x Projetos'!I$10,'Quadro Geral'!$C$10:$E$41,4,FALSE)='Matriz Objetivos x Projetos'!$B15,VLOOKUP('Matriz Objetivos x Projetos'!I$10,'Quadro Geral'!$C$10:$E$30,5,FALSE)='Matriz Objetivos x Projetos'!$B15),"S","")),"")</f>
        <v/>
      </c>
      <c r="J15" s="19" t="str">
        <f>IFERROR(IF(VLOOKUP(J$10,'Quadro Geral'!$C$10:$E$41,3,FALSE)='Matriz Objetivos x Projetos'!$B15,"P",IF(OR(VLOOKUP('Matriz Objetivos x Projetos'!J$10,'Quadro Geral'!$C$10:$E$41,4,FALSE)='Matriz Objetivos x Projetos'!$B15,VLOOKUP('Matriz Objetivos x Projetos'!J$10,'Quadro Geral'!$C$10:$E$30,5,FALSE)='Matriz Objetivos x Projetos'!$B15),"S","")),"")</f>
        <v/>
      </c>
      <c r="K15" s="19" t="str">
        <f>IFERROR(IF(VLOOKUP(K$10,'Quadro Geral'!$C$10:$E$41,3,FALSE)='Matriz Objetivos x Projetos'!$B15,"P",IF(OR(VLOOKUP('Matriz Objetivos x Projetos'!K$10,'Quadro Geral'!$C$10:$E$41,4,FALSE)='Matriz Objetivos x Projetos'!$B15,VLOOKUP('Matriz Objetivos x Projetos'!K$10,'Quadro Geral'!$C$10:$E$30,5,FALSE)='Matriz Objetivos x Projetos'!$B15),"S","")),"")</f>
        <v/>
      </c>
      <c r="L15" s="19" t="str">
        <f>IFERROR(IF(VLOOKUP(L$10,'Quadro Geral'!$C$10:$E$41,3,FALSE)='Matriz Objetivos x Projetos'!$B15,"P",IF(OR(VLOOKUP('Matriz Objetivos x Projetos'!L$10,'Quadro Geral'!$C$10:$E$41,4,FALSE)='Matriz Objetivos x Projetos'!$B15,VLOOKUP('Matriz Objetivos x Projetos'!L$10,'Quadro Geral'!$C$10:$E$30,5,FALSE)='Matriz Objetivos x Projetos'!$B15),"S","")),"")</f>
        <v/>
      </c>
      <c r="M15" s="19" t="str">
        <f>IFERROR(IF(VLOOKUP(M$10,'Quadro Geral'!$C$10:$E$41,3,FALSE)='Matriz Objetivos x Projetos'!$B15,"P",IF(OR(VLOOKUP('Matriz Objetivos x Projetos'!M$10,'Quadro Geral'!$C$10:$E$41,4,FALSE)='Matriz Objetivos x Projetos'!$B15,VLOOKUP('Matriz Objetivos x Projetos'!M$10,'Quadro Geral'!$C$10:$E$30,5,FALSE)='Matriz Objetivos x Projetos'!$B15),"S","")),"")</f>
        <v/>
      </c>
      <c r="N15" s="19" t="str">
        <f>IFERROR(IF(VLOOKUP(N$10,'Quadro Geral'!$C$10:$E$41,3,FALSE)='Matriz Objetivos x Projetos'!$B15,"P",IF(OR(VLOOKUP('Matriz Objetivos x Projetos'!N$10,'Quadro Geral'!$C$10:$E$41,4,FALSE)='Matriz Objetivos x Projetos'!$B15,VLOOKUP('Matriz Objetivos x Projetos'!N$10,'Quadro Geral'!$C$10:$E$30,5,FALSE)='Matriz Objetivos x Projetos'!$B15),"S","")),"")</f>
        <v/>
      </c>
      <c r="O15" s="19" t="str">
        <f>IFERROR(IF(VLOOKUP(O$10,'Quadro Geral'!$C$10:$E$41,3,FALSE)='Matriz Objetivos x Projetos'!$B15,"P",IF(OR(VLOOKUP('Matriz Objetivos x Projetos'!O$10,'Quadro Geral'!$C$10:$E$41,4,FALSE)='Matriz Objetivos x Projetos'!$B15,VLOOKUP('Matriz Objetivos x Projetos'!O$10,'Quadro Geral'!$C$10:$E$30,5,FALSE)='Matriz Objetivos x Projetos'!$B15),"S","")),"")</f>
        <v/>
      </c>
      <c r="P15" s="19" t="str">
        <f>IFERROR(IF(VLOOKUP(P$10,'Quadro Geral'!$C$10:$E$41,3,FALSE)='Matriz Objetivos x Projetos'!$B15,"P",IF(OR(VLOOKUP('Matriz Objetivos x Projetos'!P$10,'Quadro Geral'!$C$10:$E$41,4,FALSE)='Matriz Objetivos x Projetos'!$B15,VLOOKUP('Matriz Objetivos x Projetos'!P$10,'Quadro Geral'!$C$10:$E$30,5,FALSE)='Matriz Objetivos x Projetos'!$B15),"S","")),"")</f>
        <v/>
      </c>
      <c r="Q15" s="19" t="str">
        <f>IFERROR(IF(VLOOKUP(Q$10,'Quadro Geral'!$C$10:$E$41,3,FALSE)='Matriz Objetivos x Projetos'!$B15,"P",IF(OR(VLOOKUP('Matriz Objetivos x Projetos'!Q$10,'Quadro Geral'!$C$10:$E$41,4,FALSE)='Matriz Objetivos x Projetos'!$B15,VLOOKUP('Matriz Objetivos x Projetos'!Q$10,'Quadro Geral'!$C$10:$E$30,5,FALSE)='Matriz Objetivos x Projetos'!$B15),"S","")),"")</f>
        <v/>
      </c>
      <c r="R15" s="19" t="str">
        <f>IFERROR(IF(VLOOKUP(R$10,'Quadro Geral'!$C$10:$E$41,3,FALSE)='Matriz Objetivos x Projetos'!$B15,"P",IF(OR(VLOOKUP('Matriz Objetivos x Projetos'!R$10,'Quadro Geral'!$C$10:$E$41,4,FALSE)='Matriz Objetivos x Projetos'!$B15,VLOOKUP('Matriz Objetivos x Projetos'!R$10,'Quadro Geral'!$C$10:$E$30,5,FALSE)='Matriz Objetivos x Projetos'!$B15),"S","")),"")</f>
        <v/>
      </c>
      <c r="S15" s="19" t="str">
        <f>IFERROR(IF(VLOOKUP(S$10,'Quadro Geral'!$C$10:$E$41,3,FALSE)='Matriz Objetivos x Projetos'!$B15,"P",IF(OR(VLOOKUP('Matriz Objetivos x Projetos'!S$10,'Quadro Geral'!$C$10:$E$41,4,FALSE)='Matriz Objetivos x Projetos'!$B15,VLOOKUP('Matriz Objetivos x Projetos'!S$10,'Quadro Geral'!$C$10:$E$30,5,FALSE)='Matriz Objetivos x Projetos'!$B15),"S","")),"")</f>
        <v/>
      </c>
      <c r="T15" s="19" t="str">
        <f>IFERROR(IF(VLOOKUP(T$10,'Quadro Geral'!$C$10:$E$41,3,FALSE)='Matriz Objetivos x Projetos'!$B15,"P",IF(OR(VLOOKUP('Matriz Objetivos x Projetos'!T$10,'Quadro Geral'!$C$10:$E$41,4,FALSE)='Matriz Objetivos x Projetos'!$B15,VLOOKUP('Matriz Objetivos x Projetos'!T$10,'Quadro Geral'!$C$10:$E$30,5,FALSE)='Matriz Objetivos x Projetos'!$B15),"S","")),"")</f>
        <v/>
      </c>
      <c r="U15" s="19" t="str">
        <f>IFERROR(IF(VLOOKUP(U$10,'Quadro Geral'!$C$10:$E$41,3,FALSE)='Matriz Objetivos x Projetos'!$B15,"P",IF(OR(VLOOKUP('Matriz Objetivos x Projetos'!U$10,'Quadro Geral'!$C$10:$E$41,4,FALSE)='Matriz Objetivos x Projetos'!$B15,VLOOKUP('Matriz Objetivos x Projetos'!U$10,'Quadro Geral'!$C$10:$E$30,5,FALSE)='Matriz Objetivos x Projetos'!$B15),"S","")),"")</f>
        <v/>
      </c>
      <c r="V15" s="19" t="str">
        <f>IFERROR(IF(VLOOKUP(V$10,'Quadro Geral'!$C$10:$E$41,3,FALSE)='Matriz Objetivos x Projetos'!$B15,"P",IF(OR(VLOOKUP('Matriz Objetivos x Projetos'!V$10,'Quadro Geral'!$C$10:$E$41,4,FALSE)='Matriz Objetivos x Projetos'!$B15,VLOOKUP('Matriz Objetivos x Projetos'!V$10,'Quadro Geral'!$C$10:$E$30,5,FALSE)='Matriz Objetivos x Projetos'!$B15),"S","")),"")</f>
        <v/>
      </c>
      <c r="W15" s="19" t="str">
        <f>IFERROR(IF(VLOOKUP(W$10,'Quadro Geral'!$C$10:$E$41,3,FALSE)='Matriz Objetivos x Projetos'!$B15,"P",IF(OR(VLOOKUP('Matriz Objetivos x Projetos'!W$10,'Quadro Geral'!$C$10:$E$41,4,FALSE)='Matriz Objetivos x Projetos'!$B15,VLOOKUP('Matriz Objetivos x Projetos'!W$10,'Quadro Geral'!$C$10:$E$30,5,FALSE)='Matriz Objetivos x Projetos'!$B15),"S","")),"")</f>
        <v/>
      </c>
      <c r="X15" s="16">
        <f t="shared" si="0"/>
        <v>0</v>
      </c>
      <c r="Y15" s="15" t="str">
        <f t="shared" si="1"/>
        <v>Processos Internos</v>
      </c>
    </row>
    <row r="16" spans="1:25" ht="63" customHeight="1">
      <c r="A16" s="211"/>
      <c r="B16" s="94" t="s">
        <v>48</v>
      </c>
      <c r="C16" s="19" t="str">
        <f>IFERROR(IF(VLOOKUP(C$10,'Quadro Geral'!$C$10:$E$41,3,FALSE)='Matriz Objetivos x Projetos'!$B16,"P",IF(OR(VLOOKUP('Matriz Objetivos x Projetos'!C$10,'Quadro Geral'!$C$10:$E$41,4,FALSE)='Matriz Objetivos x Projetos'!$B16,VLOOKUP('Matriz Objetivos x Projetos'!C$10,'Quadro Geral'!$C$10:$E$30,5,FALSE)='Matriz Objetivos x Projetos'!$B16),"S","")),"")</f>
        <v/>
      </c>
      <c r="D16" s="19" t="str">
        <f>IFERROR(IF(VLOOKUP(D$10,'Quadro Geral'!$C$10:$E$41,3,FALSE)='Matriz Objetivos x Projetos'!$B16,"P",IF(OR(VLOOKUP('Matriz Objetivos x Projetos'!D$10,'Quadro Geral'!$C$10:$E$41,4,FALSE)='Matriz Objetivos x Projetos'!$B16,VLOOKUP('Matriz Objetivos x Projetos'!D$10,'Quadro Geral'!$C$10:$E$30,5,FALSE)='Matriz Objetivos x Projetos'!$B16),"S","")),"")</f>
        <v/>
      </c>
      <c r="E16" s="19" t="str">
        <f>IFERROR(IF(VLOOKUP(E$10,'Quadro Geral'!$C$10:$E$41,3,FALSE)='Matriz Objetivos x Projetos'!$B16,"P",IF(OR(VLOOKUP('Matriz Objetivos x Projetos'!E$10,'Quadro Geral'!$C$10:$E$41,4,FALSE)='Matriz Objetivos x Projetos'!$B16,VLOOKUP('Matriz Objetivos x Projetos'!E$10,'Quadro Geral'!$C$10:$E$30,5,FALSE)='Matriz Objetivos x Projetos'!$B16),"S","")),"")</f>
        <v/>
      </c>
      <c r="F16" s="19" t="str">
        <f>IFERROR(IF(VLOOKUP(F$10,'Quadro Geral'!$C$10:$E$41,3,FALSE)='Matriz Objetivos x Projetos'!$B16,"P",IF(OR(VLOOKUP('Matriz Objetivos x Projetos'!F$10,'Quadro Geral'!$C$10:$E$41,4,FALSE)='Matriz Objetivos x Projetos'!$B16,VLOOKUP('Matriz Objetivos x Projetos'!F$10,'Quadro Geral'!$C$10:$E$30,5,FALSE)='Matriz Objetivos x Projetos'!$B16),"S","")),"")</f>
        <v/>
      </c>
      <c r="G16" s="19" t="str">
        <f>IFERROR(IF(VLOOKUP(G$10,'Quadro Geral'!$C$10:$E$41,3,FALSE)='Matriz Objetivos x Projetos'!$B16,"P",IF(OR(VLOOKUP('Matriz Objetivos x Projetos'!G$10,'Quadro Geral'!$C$10:$E$41,4,FALSE)='Matriz Objetivos x Projetos'!$B16,VLOOKUP('Matriz Objetivos x Projetos'!G$10,'Quadro Geral'!$C$10:$E$30,5,FALSE)='Matriz Objetivos x Projetos'!$B16),"S","")),"")</f>
        <v/>
      </c>
      <c r="H16" s="19" t="str">
        <f>IFERROR(IF(VLOOKUP(H$10,'Quadro Geral'!$C$10:$E$41,3,FALSE)='Matriz Objetivos x Projetos'!$B16,"P",IF(OR(VLOOKUP('Matriz Objetivos x Projetos'!H$10,'Quadro Geral'!$C$10:$E$41,4,FALSE)='Matriz Objetivos x Projetos'!$B16,VLOOKUP('Matriz Objetivos x Projetos'!H$10,'Quadro Geral'!$C$10:$E$30,5,FALSE)='Matriz Objetivos x Projetos'!$B16),"S","")),"")</f>
        <v/>
      </c>
      <c r="I16" s="19" t="str">
        <f>IFERROR(IF(VLOOKUP(I$10,'Quadro Geral'!$C$10:$E$41,3,FALSE)='Matriz Objetivos x Projetos'!$B16,"P",IF(OR(VLOOKUP('Matriz Objetivos x Projetos'!I$10,'Quadro Geral'!$C$10:$E$41,4,FALSE)='Matriz Objetivos x Projetos'!$B16,VLOOKUP('Matriz Objetivos x Projetos'!I$10,'Quadro Geral'!$C$10:$E$30,5,FALSE)='Matriz Objetivos x Projetos'!$B16),"S","")),"")</f>
        <v/>
      </c>
      <c r="J16" s="19" t="str">
        <f>IFERROR(IF(VLOOKUP(J$10,'Quadro Geral'!$C$10:$E$41,3,FALSE)='Matriz Objetivos x Projetos'!$B16,"P",IF(OR(VLOOKUP('Matriz Objetivos x Projetos'!J$10,'Quadro Geral'!$C$10:$E$41,4,FALSE)='Matriz Objetivos x Projetos'!$B16,VLOOKUP('Matriz Objetivos x Projetos'!J$10,'Quadro Geral'!$C$10:$E$30,5,FALSE)='Matriz Objetivos x Projetos'!$B16),"S","")),"")</f>
        <v/>
      </c>
      <c r="K16" s="19" t="str">
        <f>IFERROR(IF(VLOOKUP(K$10,'Quadro Geral'!$C$10:$E$41,3,FALSE)='Matriz Objetivos x Projetos'!$B16,"P",IF(OR(VLOOKUP('Matriz Objetivos x Projetos'!K$10,'Quadro Geral'!$C$10:$E$41,4,FALSE)='Matriz Objetivos x Projetos'!$B16,VLOOKUP('Matriz Objetivos x Projetos'!K$10,'Quadro Geral'!$C$10:$E$30,5,FALSE)='Matriz Objetivos x Projetos'!$B16),"S","")),"")</f>
        <v/>
      </c>
      <c r="L16" s="19" t="str">
        <f>IFERROR(IF(VLOOKUP(L$10,'Quadro Geral'!$C$10:$E$41,3,FALSE)='Matriz Objetivos x Projetos'!$B16,"P",IF(OR(VLOOKUP('Matriz Objetivos x Projetos'!L$10,'Quadro Geral'!$C$10:$E$41,4,FALSE)='Matriz Objetivos x Projetos'!$B16,VLOOKUP('Matriz Objetivos x Projetos'!L$10,'Quadro Geral'!$C$10:$E$30,5,FALSE)='Matriz Objetivos x Projetos'!$B16),"S","")),"")</f>
        <v/>
      </c>
      <c r="M16" s="19" t="str">
        <f>IFERROR(IF(VLOOKUP(M$10,'Quadro Geral'!$C$10:$E$41,3,FALSE)='Matriz Objetivos x Projetos'!$B16,"P",IF(OR(VLOOKUP('Matriz Objetivos x Projetos'!M$10,'Quadro Geral'!$C$10:$E$41,4,FALSE)='Matriz Objetivos x Projetos'!$B16,VLOOKUP('Matriz Objetivos x Projetos'!M$10,'Quadro Geral'!$C$10:$E$30,5,FALSE)='Matriz Objetivos x Projetos'!$B16),"S","")),"")</f>
        <v/>
      </c>
      <c r="N16" s="19" t="str">
        <f>IFERROR(IF(VLOOKUP(N$10,'Quadro Geral'!$C$10:$E$41,3,FALSE)='Matriz Objetivos x Projetos'!$B16,"P",IF(OR(VLOOKUP('Matriz Objetivos x Projetos'!N$10,'Quadro Geral'!$C$10:$E$41,4,FALSE)='Matriz Objetivos x Projetos'!$B16,VLOOKUP('Matriz Objetivos x Projetos'!N$10,'Quadro Geral'!$C$10:$E$30,5,FALSE)='Matriz Objetivos x Projetos'!$B16),"S","")),"")</f>
        <v/>
      </c>
      <c r="O16" s="19" t="str">
        <f>IFERROR(IF(VLOOKUP(O$10,'Quadro Geral'!$C$10:$E$41,3,FALSE)='Matriz Objetivos x Projetos'!$B16,"P",IF(OR(VLOOKUP('Matriz Objetivos x Projetos'!O$10,'Quadro Geral'!$C$10:$E$41,4,FALSE)='Matriz Objetivos x Projetos'!$B16,VLOOKUP('Matriz Objetivos x Projetos'!O$10,'Quadro Geral'!$C$10:$E$30,5,FALSE)='Matriz Objetivos x Projetos'!$B16),"S","")),"")</f>
        <v/>
      </c>
      <c r="P16" s="19" t="str">
        <f>IFERROR(IF(VLOOKUP(P$10,'Quadro Geral'!$C$10:$E$41,3,FALSE)='Matriz Objetivos x Projetos'!$B16,"P",IF(OR(VLOOKUP('Matriz Objetivos x Projetos'!P$10,'Quadro Geral'!$C$10:$E$41,4,FALSE)='Matriz Objetivos x Projetos'!$B16,VLOOKUP('Matriz Objetivos x Projetos'!P$10,'Quadro Geral'!$C$10:$E$30,5,FALSE)='Matriz Objetivos x Projetos'!$B16),"S","")),"")</f>
        <v/>
      </c>
      <c r="Q16" s="19" t="str">
        <f>IFERROR(IF(VLOOKUP(Q$10,'Quadro Geral'!$C$10:$E$41,3,FALSE)='Matriz Objetivos x Projetos'!$B16,"P",IF(OR(VLOOKUP('Matriz Objetivos x Projetos'!Q$10,'Quadro Geral'!$C$10:$E$41,4,FALSE)='Matriz Objetivos x Projetos'!$B16,VLOOKUP('Matriz Objetivos x Projetos'!Q$10,'Quadro Geral'!$C$10:$E$30,5,FALSE)='Matriz Objetivos x Projetos'!$B16),"S","")),"")</f>
        <v/>
      </c>
      <c r="R16" s="19" t="str">
        <f>IFERROR(IF(VLOOKUP(R$10,'Quadro Geral'!$C$10:$E$41,3,FALSE)='Matriz Objetivos x Projetos'!$B16,"P",IF(OR(VLOOKUP('Matriz Objetivos x Projetos'!R$10,'Quadro Geral'!$C$10:$E$41,4,FALSE)='Matriz Objetivos x Projetos'!$B16,VLOOKUP('Matriz Objetivos x Projetos'!R$10,'Quadro Geral'!$C$10:$E$30,5,FALSE)='Matriz Objetivos x Projetos'!$B16),"S","")),"")</f>
        <v/>
      </c>
      <c r="S16" s="19" t="str">
        <f>IFERROR(IF(VLOOKUP(S$10,'Quadro Geral'!$C$10:$E$41,3,FALSE)='Matriz Objetivos x Projetos'!$B16,"P",IF(OR(VLOOKUP('Matriz Objetivos x Projetos'!S$10,'Quadro Geral'!$C$10:$E$41,4,FALSE)='Matriz Objetivos x Projetos'!$B16,VLOOKUP('Matriz Objetivos x Projetos'!S$10,'Quadro Geral'!$C$10:$E$30,5,FALSE)='Matriz Objetivos x Projetos'!$B16),"S","")),"")</f>
        <v/>
      </c>
      <c r="T16" s="19" t="str">
        <f>IFERROR(IF(VLOOKUP(T$10,'Quadro Geral'!$C$10:$E$41,3,FALSE)='Matriz Objetivos x Projetos'!$B16,"P",IF(OR(VLOOKUP('Matriz Objetivos x Projetos'!T$10,'Quadro Geral'!$C$10:$E$41,4,FALSE)='Matriz Objetivos x Projetos'!$B16,VLOOKUP('Matriz Objetivos x Projetos'!T$10,'Quadro Geral'!$C$10:$E$30,5,FALSE)='Matriz Objetivos x Projetos'!$B16),"S","")),"")</f>
        <v/>
      </c>
      <c r="U16" s="19" t="str">
        <f>IFERROR(IF(VLOOKUP(U$10,'Quadro Geral'!$C$10:$E$41,3,FALSE)='Matriz Objetivos x Projetos'!$B16,"P",IF(OR(VLOOKUP('Matriz Objetivos x Projetos'!U$10,'Quadro Geral'!$C$10:$E$41,4,FALSE)='Matriz Objetivos x Projetos'!$B16,VLOOKUP('Matriz Objetivos x Projetos'!U$10,'Quadro Geral'!$C$10:$E$30,5,FALSE)='Matriz Objetivos x Projetos'!$B16),"S","")),"")</f>
        <v/>
      </c>
      <c r="V16" s="19" t="str">
        <f>IFERROR(IF(VLOOKUP(V$10,'Quadro Geral'!$C$10:$E$41,3,FALSE)='Matriz Objetivos x Projetos'!$B16,"P",IF(OR(VLOOKUP('Matriz Objetivos x Projetos'!V$10,'Quadro Geral'!$C$10:$E$41,4,FALSE)='Matriz Objetivos x Projetos'!$B16,VLOOKUP('Matriz Objetivos x Projetos'!V$10,'Quadro Geral'!$C$10:$E$30,5,FALSE)='Matriz Objetivos x Projetos'!$B16),"S","")),"")</f>
        <v/>
      </c>
      <c r="W16" s="19" t="str">
        <f>IFERROR(IF(VLOOKUP(W$10,'Quadro Geral'!$C$10:$E$41,3,FALSE)='Matriz Objetivos x Projetos'!$B16,"P",IF(OR(VLOOKUP('Matriz Objetivos x Projetos'!W$10,'Quadro Geral'!$C$10:$E$41,4,FALSE)='Matriz Objetivos x Projetos'!$B16,VLOOKUP('Matriz Objetivos x Projetos'!W$10,'Quadro Geral'!$C$10:$E$30,5,FALSE)='Matriz Objetivos x Projetos'!$B16),"S","")),"")</f>
        <v/>
      </c>
      <c r="X16" s="16">
        <f t="shared" si="0"/>
        <v>0</v>
      </c>
      <c r="Y16" s="15" t="str">
        <f t="shared" si="1"/>
        <v>Processos Internos</v>
      </c>
    </row>
    <row r="17" spans="1:25" ht="63" customHeight="1">
      <c r="A17" s="211"/>
      <c r="B17" s="94" t="s">
        <v>36</v>
      </c>
      <c r="C17" s="19" t="str">
        <f>IFERROR(IF(VLOOKUP(C$10,'Quadro Geral'!$C$10:$E$41,3,FALSE)='Matriz Objetivos x Projetos'!$B17,"P",IF(OR(VLOOKUP('Matriz Objetivos x Projetos'!C$10,'Quadro Geral'!$C$10:$E$41,4,FALSE)='Matriz Objetivos x Projetos'!$B17,VLOOKUP('Matriz Objetivos x Projetos'!C$10,'Quadro Geral'!$C$10:$E$30,5,FALSE)='Matriz Objetivos x Projetos'!$B17),"S","")),"")</f>
        <v/>
      </c>
      <c r="D17" s="19" t="str">
        <f>IFERROR(IF(VLOOKUP(D$10,'Quadro Geral'!$C$10:$E$41,3,FALSE)='Matriz Objetivos x Projetos'!$B17,"P",IF(OR(VLOOKUP('Matriz Objetivos x Projetos'!D$10,'Quadro Geral'!$C$10:$E$41,4,FALSE)='Matriz Objetivos x Projetos'!$B17,VLOOKUP('Matriz Objetivos x Projetos'!D$10,'Quadro Geral'!$C$10:$E$30,5,FALSE)='Matriz Objetivos x Projetos'!$B17),"S","")),"")</f>
        <v/>
      </c>
      <c r="E17" s="19" t="str">
        <f>IFERROR(IF(VLOOKUP(E$10,'Quadro Geral'!$C$10:$E$41,3,FALSE)='Matriz Objetivos x Projetos'!$B17,"P",IF(OR(VLOOKUP('Matriz Objetivos x Projetos'!E$10,'Quadro Geral'!$C$10:$E$41,4,FALSE)='Matriz Objetivos x Projetos'!$B17,VLOOKUP('Matriz Objetivos x Projetos'!E$10,'Quadro Geral'!$C$10:$E$30,5,FALSE)='Matriz Objetivos x Projetos'!$B17),"S","")),"")</f>
        <v/>
      </c>
      <c r="F17" s="19" t="str">
        <f>IFERROR(IF(VLOOKUP(F$10,'Quadro Geral'!$C$10:$E$41,3,FALSE)='Matriz Objetivos x Projetos'!$B17,"P",IF(OR(VLOOKUP('Matriz Objetivos x Projetos'!F$10,'Quadro Geral'!$C$10:$E$41,4,FALSE)='Matriz Objetivos x Projetos'!$B17,VLOOKUP('Matriz Objetivos x Projetos'!F$10,'Quadro Geral'!$C$10:$E$30,5,FALSE)='Matriz Objetivos x Projetos'!$B17),"S","")),"")</f>
        <v/>
      </c>
      <c r="G17" s="19" t="str">
        <f>IFERROR(IF(VLOOKUP(G$10,'Quadro Geral'!$C$10:$E$41,3,FALSE)='Matriz Objetivos x Projetos'!$B17,"P",IF(OR(VLOOKUP('Matriz Objetivos x Projetos'!G$10,'Quadro Geral'!$C$10:$E$41,4,FALSE)='Matriz Objetivos x Projetos'!$B17,VLOOKUP('Matriz Objetivos x Projetos'!G$10,'Quadro Geral'!$C$10:$E$30,5,FALSE)='Matriz Objetivos x Projetos'!$B17),"S","")),"")</f>
        <v/>
      </c>
      <c r="H17" s="19" t="str">
        <f>IFERROR(IF(VLOOKUP(H$10,'Quadro Geral'!$C$10:$E$41,3,FALSE)='Matriz Objetivos x Projetos'!$B17,"P",IF(OR(VLOOKUP('Matriz Objetivos x Projetos'!H$10,'Quadro Geral'!$C$10:$E$41,4,FALSE)='Matriz Objetivos x Projetos'!$B17,VLOOKUP('Matriz Objetivos x Projetos'!H$10,'Quadro Geral'!$C$10:$E$30,5,FALSE)='Matriz Objetivos x Projetos'!$B17),"S","")),"")</f>
        <v/>
      </c>
      <c r="I17" s="19" t="str">
        <f>IFERROR(IF(VLOOKUP(I$10,'Quadro Geral'!$C$10:$E$41,3,FALSE)='Matriz Objetivos x Projetos'!$B17,"P",IF(OR(VLOOKUP('Matriz Objetivos x Projetos'!I$10,'Quadro Geral'!$C$10:$E$41,4,FALSE)='Matriz Objetivos x Projetos'!$B17,VLOOKUP('Matriz Objetivos x Projetos'!I$10,'Quadro Geral'!$C$10:$E$30,5,FALSE)='Matriz Objetivos x Projetos'!$B17),"S","")),"")</f>
        <v/>
      </c>
      <c r="J17" s="19" t="str">
        <f>IFERROR(IF(VLOOKUP(J$10,'Quadro Geral'!$C$10:$E$41,3,FALSE)='Matriz Objetivos x Projetos'!$B17,"P",IF(OR(VLOOKUP('Matriz Objetivos x Projetos'!J$10,'Quadro Geral'!$C$10:$E$41,4,FALSE)='Matriz Objetivos x Projetos'!$B17,VLOOKUP('Matriz Objetivos x Projetos'!J$10,'Quadro Geral'!$C$10:$E$30,5,FALSE)='Matriz Objetivos x Projetos'!$B17),"S","")),"")</f>
        <v/>
      </c>
      <c r="K17" s="19" t="str">
        <f>IFERROR(IF(VLOOKUP(K$10,'Quadro Geral'!$C$10:$E$41,3,FALSE)='Matriz Objetivos x Projetos'!$B17,"P",IF(OR(VLOOKUP('Matriz Objetivos x Projetos'!K$10,'Quadro Geral'!$C$10:$E$41,4,FALSE)='Matriz Objetivos x Projetos'!$B17,VLOOKUP('Matriz Objetivos x Projetos'!K$10,'Quadro Geral'!$C$10:$E$30,5,FALSE)='Matriz Objetivos x Projetos'!$B17),"S","")),"")</f>
        <v/>
      </c>
      <c r="L17" s="19" t="str">
        <f>IFERROR(IF(VLOOKUP(L$10,'Quadro Geral'!$C$10:$E$41,3,FALSE)='Matriz Objetivos x Projetos'!$B17,"P",IF(OR(VLOOKUP('Matriz Objetivos x Projetos'!L$10,'Quadro Geral'!$C$10:$E$41,4,FALSE)='Matriz Objetivos x Projetos'!$B17,VLOOKUP('Matriz Objetivos x Projetos'!L$10,'Quadro Geral'!$C$10:$E$30,5,FALSE)='Matriz Objetivos x Projetos'!$B17),"S","")),"")</f>
        <v/>
      </c>
      <c r="M17" s="19" t="str">
        <f>IFERROR(IF(VLOOKUP(M$10,'Quadro Geral'!$C$10:$E$41,3,FALSE)='Matriz Objetivos x Projetos'!$B17,"P",IF(OR(VLOOKUP('Matriz Objetivos x Projetos'!M$10,'Quadro Geral'!$C$10:$E$41,4,FALSE)='Matriz Objetivos x Projetos'!$B17,VLOOKUP('Matriz Objetivos x Projetos'!M$10,'Quadro Geral'!$C$10:$E$30,5,FALSE)='Matriz Objetivos x Projetos'!$B17),"S","")),"")</f>
        <v/>
      </c>
      <c r="N17" s="19" t="str">
        <f>IFERROR(IF(VLOOKUP(N$10,'Quadro Geral'!$C$10:$E$41,3,FALSE)='Matriz Objetivos x Projetos'!$B17,"P",IF(OR(VLOOKUP('Matriz Objetivos x Projetos'!N$10,'Quadro Geral'!$C$10:$E$41,4,FALSE)='Matriz Objetivos x Projetos'!$B17,VLOOKUP('Matriz Objetivos x Projetos'!N$10,'Quadro Geral'!$C$10:$E$30,5,FALSE)='Matriz Objetivos x Projetos'!$B17),"S","")),"")</f>
        <v/>
      </c>
      <c r="O17" s="19" t="str">
        <f>IFERROR(IF(VLOOKUP(O$10,'Quadro Geral'!$C$10:$E$41,3,FALSE)='Matriz Objetivos x Projetos'!$B17,"P",IF(OR(VLOOKUP('Matriz Objetivos x Projetos'!O$10,'Quadro Geral'!$C$10:$E$41,4,FALSE)='Matriz Objetivos x Projetos'!$B17,VLOOKUP('Matriz Objetivos x Projetos'!O$10,'Quadro Geral'!$C$10:$E$30,5,FALSE)='Matriz Objetivos x Projetos'!$B17),"S","")),"")</f>
        <v/>
      </c>
      <c r="P17" s="19" t="str">
        <f>IFERROR(IF(VLOOKUP(P$10,'Quadro Geral'!$C$10:$E$41,3,FALSE)='Matriz Objetivos x Projetos'!$B17,"P",IF(OR(VLOOKUP('Matriz Objetivos x Projetos'!P$10,'Quadro Geral'!$C$10:$E$41,4,FALSE)='Matriz Objetivos x Projetos'!$B17,VLOOKUP('Matriz Objetivos x Projetos'!P$10,'Quadro Geral'!$C$10:$E$30,5,FALSE)='Matriz Objetivos x Projetos'!$B17),"S","")),"")</f>
        <v/>
      </c>
      <c r="Q17" s="19" t="str">
        <f>IFERROR(IF(VLOOKUP(Q$10,'Quadro Geral'!$C$10:$E$41,3,FALSE)='Matriz Objetivos x Projetos'!$B17,"P",IF(OR(VLOOKUP('Matriz Objetivos x Projetos'!Q$10,'Quadro Geral'!$C$10:$E$41,4,FALSE)='Matriz Objetivos x Projetos'!$B17,VLOOKUP('Matriz Objetivos x Projetos'!Q$10,'Quadro Geral'!$C$10:$E$30,5,FALSE)='Matriz Objetivos x Projetos'!$B17),"S","")),"")</f>
        <v/>
      </c>
      <c r="R17" s="19" t="str">
        <f>IFERROR(IF(VLOOKUP(R$10,'Quadro Geral'!$C$10:$E$41,3,FALSE)='Matriz Objetivos x Projetos'!$B17,"P",IF(OR(VLOOKUP('Matriz Objetivos x Projetos'!R$10,'Quadro Geral'!$C$10:$E$41,4,FALSE)='Matriz Objetivos x Projetos'!$B17,VLOOKUP('Matriz Objetivos x Projetos'!R$10,'Quadro Geral'!$C$10:$E$30,5,FALSE)='Matriz Objetivos x Projetos'!$B17),"S","")),"")</f>
        <v/>
      </c>
      <c r="S17" s="19" t="str">
        <f>IFERROR(IF(VLOOKUP(S$10,'Quadro Geral'!$C$10:$E$41,3,FALSE)='Matriz Objetivos x Projetos'!$B17,"P",IF(OR(VLOOKUP('Matriz Objetivos x Projetos'!S$10,'Quadro Geral'!$C$10:$E$41,4,FALSE)='Matriz Objetivos x Projetos'!$B17,VLOOKUP('Matriz Objetivos x Projetos'!S$10,'Quadro Geral'!$C$10:$E$30,5,FALSE)='Matriz Objetivos x Projetos'!$B17),"S","")),"")</f>
        <v/>
      </c>
      <c r="T17" s="19" t="str">
        <f>IFERROR(IF(VLOOKUP(T$10,'Quadro Geral'!$C$10:$E$41,3,FALSE)='Matriz Objetivos x Projetos'!$B17,"P",IF(OR(VLOOKUP('Matriz Objetivos x Projetos'!T$10,'Quadro Geral'!$C$10:$E$41,4,FALSE)='Matriz Objetivos x Projetos'!$B17,VLOOKUP('Matriz Objetivos x Projetos'!T$10,'Quadro Geral'!$C$10:$E$30,5,FALSE)='Matriz Objetivos x Projetos'!$B17),"S","")),"")</f>
        <v/>
      </c>
      <c r="U17" s="19" t="str">
        <f>IFERROR(IF(VLOOKUP(U$10,'Quadro Geral'!$C$10:$E$41,3,FALSE)='Matriz Objetivos x Projetos'!$B17,"P",IF(OR(VLOOKUP('Matriz Objetivos x Projetos'!U$10,'Quadro Geral'!$C$10:$E$41,4,FALSE)='Matriz Objetivos x Projetos'!$B17,VLOOKUP('Matriz Objetivos x Projetos'!U$10,'Quadro Geral'!$C$10:$E$30,5,FALSE)='Matriz Objetivos x Projetos'!$B17),"S","")),"")</f>
        <v/>
      </c>
      <c r="V17" s="19" t="str">
        <f>IFERROR(IF(VLOOKUP(V$10,'Quadro Geral'!$C$10:$E$41,3,FALSE)='Matriz Objetivos x Projetos'!$B17,"P",IF(OR(VLOOKUP('Matriz Objetivos x Projetos'!V$10,'Quadro Geral'!$C$10:$E$41,4,FALSE)='Matriz Objetivos x Projetos'!$B17,VLOOKUP('Matriz Objetivos x Projetos'!V$10,'Quadro Geral'!$C$10:$E$30,5,FALSE)='Matriz Objetivos x Projetos'!$B17),"S","")),"")</f>
        <v/>
      </c>
      <c r="W17" s="19" t="str">
        <f>IFERROR(IF(VLOOKUP(W$10,'Quadro Geral'!$C$10:$E$41,3,FALSE)='Matriz Objetivos x Projetos'!$B17,"P",IF(OR(VLOOKUP('Matriz Objetivos x Projetos'!W$10,'Quadro Geral'!$C$10:$E$41,4,FALSE)='Matriz Objetivos x Projetos'!$B17,VLOOKUP('Matriz Objetivos x Projetos'!W$10,'Quadro Geral'!$C$10:$E$30,5,FALSE)='Matriz Objetivos x Projetos'!$B17),"S","")),"")</f>
        <v/>
      </c>
      <c r="X17" s="16">
        <f t="shared" si="0"/>
        <v>0</v>
      </c>
      <c r="Y17" s="15" t="str">
        <f t="shared" si="1"/>
        <v>Processos Internos</v>
      </c>
    </row>
    <row r="18" spans="1:25" ht="63" customHeight="1">
      <c r="A18" s="211"/>
      <c r="B18" s="94" t="s">
        <v>37</v>
      </c>
      <c r="C18" s="19" t="str">
        <f>IFERROR(IF(VLOOKUP(C$10,'Quadro Geral'!$C$10:$E$41,3,FALSE)='Matriz Objetivos x Projetos'!$B18,"P",IF(OR(VLOOKUP('Matriz Objetivos x Projetos'!C$10,'Quadro Geral'!$C$10:$E$41,4,FALSE)='Matriz Objetivos x Projetos'!$B18,VLOOKUP('Matriz Objetivos x Projetos'!C$10,'Quadro Geral'!$C$10:$E$30,5,FALSE)='Matriz Objetivos x Projetos'!$B18),"S","")),"")</f>
        <v/>
      </c>
      <c r="D18" s="19" t="str">
        <f>IFERROR(IF(VLOOKUP(D$10,'Quadro Geral'!$C$10:$E$41,3,FALSE)='Matriz Objetivos x Projetos'!$B18,"P",IF(OR(VLOOKUP('Matriz Objetivos x Projetos'!D$10,'Quadro Geral'!$C$10:$E$41,4,FALSE)='Matriz Objetivos x Projetos'!$B18,VLOOKUP('Matriz Objetivos x Projetos'!D$10,'Quadro Geral'!$C$10:$E$30,5,FALSE)='Matriz Objetivos x Projetos'!$B18),"S","")),"")</f>
        <v/>
      </c>
      <c r="E18" s="19" t="str">
        <f>IFERROR(IF(VLOOKUP(E$10,'Quadro Geral'!$C$10:$E$41,3,FALSE)='Matriz Objetivos x Projetos'!$B18,"P",IF(OR(VLOOKUP('Matriz Objetivos x Projetos'!E$10,'Quadro Geral'!$C$10:$E$41,4,FALSE)='Matriz Objetivos x Projetos'!$B18,VLOOKUP('Matriz Objetivos x Projetos'!E$10,'Quadro Geral'!$C$10:$E$30,5,FALSE)='Matriz Objetivos x Projetos'!$B18),"S","")),"")</f>
        <v/>
      </c>
      <c r="F18" s="19" t="str">
        <f>IFERROR(IF(VLOOKUP(F$10,'Quadro Geral'!$C$10:$E$41,3,FALSE)='Matriz Objetivos x Projetos'!$B18,"P",IF(OR(VLOOKUP('Matriz Objetivos x Projetos'!F$10,'Quadro Geral'!$C$10:$E$41,4,FALSE)='Matriz Objetivos x Projetos'!$B18,VLOOKUP('Matriz Objetivos x Projetos'!F$10,'Quadro Geral'!$C$10:$E$30,5,FALSE)='Matriz Objetivos x Projetos'!$B18),"S","")),"")</f>
        <v/>
      </c>
      <c r="G18" s="19" t="str">
        <f>IFERROR(IF(VLOOKUP(G$10,'Quadro Geral'!$C$10:$E$41,3,FALSE)='Matriz Objetivos x Projetos'!$B18,"P",IF(OR(VLOOKUP('Matriz Objetivos x Projetos'!G$10,'Quadro Geral'!$C$10:$E$41,4,FALSE)='Matriz Objetivos x Projetos'!$B18,VLOOKUP('Matriz Objetivos x Projetos'!G$10,'Quadro Geral'!$C$10:$E$30,5,FALSE)='Matriz Objetivos x Projetos'!$B18),"S","")),"")</f>
        <v/>
      </c>
      <c r="H18" s="19" t="str">
        <f>IFERROR(IF(VLOOKUP(H$10,'Quadro Geral'!$C$10:$E$41,3,FALSE)='Matriz Objetivos x Projetos'!$B18,"P",IF(OR(VLOOKUP('Matriz Objetivos x Projetos'!H$10,'Quadro Geral'!$C$10:$E$41,4,FALSE)='Matriz Objetivos x Projetos'!$B18,VLOOKUP('Matriz Objetivos x Projetos'!H$10,'Quadro Geral'!$C$10:$E$30,5,FALSE)='Matriz Objetivos x Projetos'!$B18),"S","")),"")</f>
        <v/>
      </c>
      <c r="I18" s="19" t="str">
        <f>IFERROR(IF(VLOOKUP(I$10,'Quadro Geral'!$C$10:$E$41,3,FALSE)='Matriz Objetivos x Projetos'!$B18,"P",IF(OR(VLOOKUP('Matriz Objetivos x Projetos'!I$10,'Quadro Geral'!$C$10:$E$41,4,FALSE)='Matriz Objetivos x Projetos'!$B18,VLOOKUP('Matriz Objetivos x Projetos'!I$10,'Quadro Geral'!$C$10:$E$30,5,FALSE)='Matriz Objetivos x Projetos'!$B18),"S","")),"")</f>
        <v/>
      </c>
      <c r="J18" s="19" t="str">
        <f>IFERROR(IF(VLOOKUP(J$10,'Quadro Geral'!$C$10:$E$41,3,FALSE)='Matriz Objetivos x Projetos'!$B18,"P",IF(OR(VLOOKUP('Matriz Objetivos x Projetos'!J$10,'Quadro Geral'!$C$10:$E$41,4,FALSE)='Matriz Objetivos x Projetos'!$B18,VLOOKUP('Matriz Objetivos x Projetos'!J$10,'Quadro Geral'!$C$10:$E$30,5,FALSE)='Matriz Objetivos x Projetos'!$B18),"S","")),"")</f>
        <v/>
      </c>
      <c r="K18" s="19" t="str">
        <f>IFERROR(IF(VLOOKUP(K$10,'Quadro Geral'!$C$10:$E$41,3,FALSE)='Matriz Objetivos x Projetos'!$B18,"P",IF(OR(VLOOKUP('Matriz Objetivos x Projetos'!K$10,'Quadro Geral'!$C$10:$E$41,4,FALSE)='Matriz Objetivos x Projetos'!$B18,VLOOKUP('Matriz Objetivos x Projetos'!K$10,'Quadro Geral'!$C$10:$E$30,5,FALSE)='Matriz Objetivos x Projetos'!$B18),"S","")),"")</f>
        <v/>
      </c>
      <c r="L18" s="19" t="str">
        <f>IFERROR(IF(VLOOKUP(L$10,'Quadro Geral'!$C$10:$E$41,3,FALSE)='Matriz Objetivos x Projetos'!$B18,"P",IF(OR(VLOOKUP('Matriz Objetivos x Projetos'!L$10,'Quadro Geral'!$C$10:$E$41,4,FALSE)='Matriz Objetivos x Projetos'!$B18,VLOOKUP('Matriz Objetivos x Projetos'!L$10,'Quadro Geral'!$C$10:$E$30,5,FALSE)='Matriz Objetivos x Projetos'!$B18),"S","")),"")</f>
        <v/>
      </c>
      <c r="M18" s="19" t="str">
        <f>IFERROR(IF(VLOOKUP(M$10,'Quadro Geral'!$C$10:$E$41,3,FALSE)='Matriz Objetivos x Projetos'!$B18,"P",IF(OR(VLOOKUP('Matriz Objetivos x Projetos'!M$10,'Quadro Geral'!$C$10:$E$41,4,FALSE)='Matriz Objetivos x Projetos'!$B18,VLOOKUP('Matriz Objetivos x Projetos'!M$10,'Quadro Geral'!$C$10:$E$30,5,FALSE)='Matriz Objetivos x Projetos'!$B18),"S","")),"")</f>
        <v/>
      </c>
      <c r="N18" s="19" t="str">
        <f>IFERROR(IF(VLOOKUP(N$10,'Quadro Geral'!$C$10:$E$41,3,FALSE)='Matriz Objetivos x Projetos'!$B18,"P",IF(OR(VLOOKUP('Matriz Objetivos x Projetos'!N$10,'Quadro Geral'!$C$10:$E$41,4,FALSE)='Matriz Objetivos x Projetos'!$B18,VLOOKUP('Matriz Objetivos x Projetos'!N$10,'Quadro Geral'!$C$10:$E$30,5,FALSE)='Matriz Objetivos x Projetos'!$B18),"S","")),"")</f>
        <v/>
      </c>
      <c r="O18" s="19" t="str">
        <f>IFERROR(IF(VLOOKUP(O$10,'Quadro Geral'!$C$10:$E$41,3,FALSE)='Matriz Objetivos x Projetos'!$B18,"P",IF(OR(VLOOKUP('Matriz Objetivos x Projetos'!O$10,'Quadro Geral'!$C$10:$E$41,4,FALSE)='Matriz Objetivos x Projetos'!$B18,VLOOKUP('Matriz Objetivos x Projetos'!O$10,'Quadro Geral'!$C$10:$E$30,5,FALSE)='Matriz Objetivos x Projetos'!$B18),"S","")),"")</f>
        <v/>
      </c>
      <c r="P18" s="19" t="str">
        <f>IFERROR(IF(VLOOKUP(P$10,'Quadro Geral'!$C$10:$E$41,3,FALSE)='Matriz Objetivos x Projetos'!$B18,"P",IF(OR(VLOOKUP('Matriz Objetivos x Projetos'!P$10,'Quadro Geral'!$C$10:$E$41,4,FALSE)='Matriz Objetivos x Projetos'!$B18,VLOOKUP('Matriz Objetivos x Projetos'!P$10,'Quadro Geral'!$C$10:$E$30,5,FALSE)='Matriz Objetivos x Projetos'!$B18),"S","")),"")</f>
        <v/>
      </c>
      <c r="Q18" s="19" t="str">
        <f>IFERROR(IF(VLOOKUP(Q$10,'Quadro Geral'!$C$10:$E$41,3,FALSE)='Matriz Objetivos x Projetos'!$B18,"P",IF(OR(VLOOKUP('Matriz Objetivos x Projetos'!Q$10,'Quadro Geral'!$C$10:$E$41,4,FALSE)='Matriz Objetivos x Projetos'!$B18,VLOOKUP('Matriz Objetivos x Projetos'!Q$10,'Quadro Geral'!$C$10:$E$30,5,FALSE)='Matriz Objetivos x Projetos'!$B18),"S","")),"")</f>
        <v/>
      </c>
      <c r="R18" s="19" t="str">
        <f>IFERROR(IF(VLOOKUP(R$10,'Quadro Geral'!$C$10:$E$41,3,FALSE)='Matriz Objetivos x Projetos'!$B18,"P",IF(OR(VLOOKUP('Matriz Objetivos x Projetos'!R$10,'Quadro Geral'!$C$10:$E$41,4,FALSE)='Matriz Objetivos x Projetos'!$B18,VLOOKUP('Matriz Objetivos x Projetos'!R$10,'Quadro Geral'!$C$10:$E$30,5,FALSE)='Matriz Objetivos x Projetos'!$B18),"S","")),"")</f>
        <v/>
      </c>
      <c r="S18" s="19" t="str">
        <f>IFERROR(IF(VLOOKUP(S$10,'Quadro Geral'!$C$10:$E$41,3,FALSE)='Matriz Objetivos x Projetos'!$B18,"P",IF(OR(VLOOKUP('Matriz Objetivos x Projetos'!S$10,'Quadro Geral'!$C$10:$E$41,4,FALSE)='Matriz Objetivos x Projetos'!$B18,VLOOKUP('Matriz Objetivos x Projetos'!S$10,'Quadro Geral'!$C$10:$E$30,5,FALSE)='Matriz Objetivos x Projetos'!$B18),"S","")),"")</f>
        <v/>
      </c>
      <c r="T18" s="19" t="str">
        <f>IFERROR(IF(VLOOKUP(T$10,'Quadro Geral'!$C$10:$E$41,3,FALSE)='Matriz Objetivos x Projetos'!$B18,"P",IF(OR(VLOOKUP('Matriz Objetivos x Projetos'!T$10,'Quadro Geral'!$C$10:$E$41,4,FALSE)='Matriz Objetivos x Projetos'!$B18,VLOOKUP('Matriz Objetivos x Projetos'!T$10,'Quadro Geral'!$C$10:$E$30,5,FALSE)='Matriz Objetivos x Projetos'!$B18),"S","")),"")</f>
        <v/>
      </c>
      <c r="U18" s="19" t="str">
        <f>IFERROR(IF(VLOOKUP(U$10,'Quadro Geral'!$C$10:$E$41,3,FALSE)='Matriz Objetivos x Projetos'!$B18,"P",IF(OR(VLOOKUP('Matriz Objetivos x Projetos'!U$10,'Quadro Geral'!$C$10:$E$41,4,FALSE)='Matriz Objetivos x Projetos'!$B18,VLOOKUP('Matriz Objetivos x Projetos'!U$10,'Quadro Geral'!$C$10:$E$30,5,FALSE)='Matriz Objetivos x Projetos'!$B18),"S","")),"")</f>
        <v/>
      </c>
      <c r="V18" s="19" t="str">
        <f>IFERROR(IF(VLOOKUP(V$10,'Quadro Geral'!$C$10:$E$41,3,FALSE)='Matriz Objetivos x Projetos'!$B18,"P",IF(OR(VLOOKUP('Matriz Objetivos x Projetos'!V$10,'Quadro Geral'!$C$10:$E$41,4,FALSE)='Matriz Objetivos x Projetos'!$B18,VLOOKUP('Matriz Objetivos x Projetos'!V$10,'Quadro Geral'!$C$10:$E$30,5,FALSE)='Matriz Objetivos x Projetos'!$B18),"S","")),"")</f>
        <v/>
      </c>
      <c r="W18" s="19" t="str">
        <f>IFERROR(IF(VLOOKUP(W$10,'Quadro Geral'!$C$10:$E$41,3,FALSE)='Matriz Objetivos x Projetos'!$B18,"P",IF(OR(VLOOKUP('Matriz Objetivos x Projetos'!W$10,'Quadro Geral'!$C$10:$E$41,4,FALSE)='Matriz Objetivos x Projetos'!$B18,VLOOKUP('Matriz Objetivos x Projetos'!W$10,'Quadro Geral'!$C$10:$E$30,5,FALSE)='Matriz Objetivos x Projetos'!$B18),"S","")),"")</f>
        <v/>
      </c>
      <c r="X18" s="16">
        <f t="shared" si="0"/>
        <v>0</v>
      </c>
      <c r="Y18" s="15" t="str">
        <f t="shared" si="1"/>
        <v>Processos Internos</v>
      </c>
    </row>
    <row r="19" spans="1:25" s="17" customFormat="1" ht="63" customHeight="1">
      <c r="A19" s="211"/>
      <c r="B19" s="94" t="s">
        <v>38</v>
      </c>
      <c r="C19" s="19" t="str">
        <f>IFERROR(IF(VLOOKUP(C$10,'Quadro Geral'!$C$10:$E$41,3,FALSE)='Matriz Objetivos x Projetos'!$B19,"P",IF(OR(VLOOKUP('Matriz Objetivos x Projetos'!C$10,'Quadro Geral'!$C$10:$E$41,4,FALSE)='Matriz Objetivos x Projetos'!$B19,VLOOKUP('Matriz Objetivos x Projetos'!C$10,'Quadro Geral'!$C$10:$E$30,5,FALSE)='Matriz Objetivos x Projetos'!$B19),"S","")),"")</f>
        <v/>
      </c>
      <c r="D19" s="19" t="str">
        <f>IFERROR(IF(VLOOKUP(D$10,'Quadro Geral'!$C$10:$E$41,3,FALSE)='Matriz Objetivos x Projetos'!$B19,"P",IF(OR(VLOOKUP('Matriz Objetivos x Projetos'!D$10,'Quadro Geral'!$C$10:$E$41,4,FALSE)='Matriz Objetivos x Projetos'!$B19,VLOOKUP('Matriz Objetivos x Projetos'!D$10,'Quadro Geral'!$C$10:$E$30,5,FALSE)='Matriz Objetivos x Projetos'!$B19),"S","")),"")</f>
        <v/>
      </c>
      <c r="E19" s="19" t="str">
        <f>IFERROR(IF(VLOOKUP(E$10,'Quadro Geral'!$C$10:$E$41,3,FALSE)='Matriz Objetivos x Projetos'!$B19,"P",IF(OR(VLOOKUP('Matriz Objetivos x Projetos'!E$10,'Quadro Geral'!$C$10:$E$41,4,FALSE)='Matriz Objetivos x Projetos'!$B19,VLOOKUP('Matriz Objetivos x Projetos'!E$10,'Quadro Geral'!$C$10:$E$30,5,FALSE)='Matriz Objetivos x Projetos'!$B19),"S","")),"")</f>
        <v/>
      </c>
      <c r="F19" s="19" t="str">
        <f>IFERROR(IF(VLOOKUP(F$10,'Quadro Geral'!$C$10:$E$41,3,FALSE)='Matriz Objetivos x Projetos'!$B19,"P",IF(OR(VLOOKUP('Matriz Objetivos x Projetos'!F$10,'Quadro Geral'!$C$10:$E$41,4,FALSE)='Matriz Objetivos x Projetos'!$B19,VLOOKUP('Matriz Objetivos x Projetos'!F$10,'Quadro Geral'!$C$10:$E$30,5,FALSE)='Matriz Objetivos x Projetos'!$B19),"S","")),"")</f>
        <v/>
      </c>
      <c r="G19" s="19" t="str">
        <f>IFERROR(IF(VLOOKUP(G$10,'Quadro Geral'!$C$10:$E$41,3,FALSE)='Matriz Objetivos x Projetos'!$B19,"P",IF(OR(VLOOKUP('Matriz Objetivos x Projetos'!G$10,'Quadro Geral'!$C$10:$E$41,4,FALSE)='Matriz Objetivos x Projetos'!$B19,VLOOKUP('Matriz Objetivos x Projetos'!G$10,'Quadro Geral'!$C$10:$E$30,5,FALSE)='Matriz Objetivos x Projetos'!$B19),"S","")),"")</f>
        <v/>
      </c>
      <c r="H19" s="19" t="str">
        <f>IFERROR(IF(VLOOKUP(H$10,'Quadro Geral'!$C$10:$E$41,3,FALSE)='Matriz Objetivos x Projetos'!$B19,"P",IF(OR(VLOOKUP('Matriz Objetivos x Projetos'!H$10,'Quadro Geral'!$C$10:$E$41,4,FALSE)='Matriz Objetivos x Projetos'!$B19,VLOOKUP('Matriz Objetivos x Projetos'!H$10,'Quadro Geral'!$C$10:$E$30,5,FALSE)='Matriz Objetivos x Projetos'!$B19),"S","")),"")</f>
        <v/>
      </c>
      <c r="I19" s="19" t="str">
        <f>IFERROR(IF(VLOOKUP(I$10,'Quadro Geral'!$C$10:$E$41,3,FALSE)='Matriz Objetivos x Projetos'!$B19,"P",IF(OR(VLOOKUP('Matriz Objetivos x Projetos'!I$10,'Quadro Geral'!$C$10:$E$41,4,FALSE)='Matriz Objetivos x Projetos'!$B19,VLOOKUP('Matriz Objetivos x Projetos'!I$10,'Quadro Geral'!$C$10:$E$30,5,FALSE)='Matriz Objetivos x Projetos'!$B19),"S","")),"")</f>
        <v/>
      </c>
      <c r="J19" s="19" t="str">
        <f>IFERROR(IF(VLOOKUP(J$10,'Quadro Geral'!$C$10:$E$41,3,FALSE)='Matriz Objetivos x Projetos'!$B19,"P",IF(OR(VLOOKUP('Matriz Objetivos x Projetos'!J$10,'Quadro Geral'!$C$10:$E$41,4,FALSE)='Matriz Objetivos x Projetos'!$B19,VLOOKUP('Matriz Objetivos x Projetos'!J$10,'Quadro Geral'!$C$10:$E$30,5,FALSE)='Matriz Objetivos x Projetos'!$B19),"S","")),"")</f>
        <v/>
      </c>
      <c r="K19" s="19" t="str">
        <f>IFERROR(IF(VLOOKUP(K$10,'Quadro Geral'!$C$10:$E$41,3,FALSE)='Matriz Objetivos x Projetos'!$B19,"P",IF(OR(VLOOKUP('Matriz Objetivos x Projetos'!K$10,'Quadro Geral'!$C$10:$E$41,4,FALSE)='Matriz Objetivos x Projetos'!$B19,VLOOKUP('Matriz Objetivos x Projetos'!K$10,'Quadro Geral'!$C$10:$E$30,5,FALSE)='Matriz Objetivos x Projetos'!$B19),"S","")),"")</f>
        <v/>
      </c>
      <c r="L19" s="19" t="str">
        <f>IFERROR(IF(VLOOKUP(L$10,'Quadro Geral'!$C$10:$E$41,3,FALSE)='Matriz Objetivos x Projetos'!$B19,"P",IF(OR(VLOOKUP('Matriz Objetivos x Projetos'!L$10,'Quadro Geral'!$C$10:$E$41,4,FALSE)='Matriz Objetivos x Projetos'!$B19,VLOOKUP('Matriz Objetivos x Projetos'!L$10,'Quadro Geral'!$C$10:$E$30,5,FALSE)='Matriz Objetivos x Projetos'!$B19),"S","")),"")</f>
        <v/>
      </c>
      <c r="M19" s="19" t="str">
        <f>IFERROR(IF(VLOOKUP(M$10,'Quadro Geral'!$C$10:$E$41,3,FALSE)='Matriz Objetivos x Projetos'!$B19,"P",IF(OR(VLOOKUP('Matriz Objetivos x Projetos'!M$10,'Quadro Geral'!$C$10:$E$41,4,FALSE)='Matriz Objetivos x Projetos'!$B19,VLOOKUP('Matriz Objetivos x Projetos'!M$10,'Quadro Geral'!$C$10:$E$30,5,FALSE)='Matriz Objetivos x Projetos'!$B19),"S","")),"")</f>
        <v/>
      </c>
      <c r="N19" s="19" t="str">
        <f>IFERROR(IF(VLOOKUP(N$10,'Quadro Geral'!$C$10:$E$41,3,FALSE)='Matriz Objetivos x Projetos'!$B19,"P",IF(OR(VLOOKUP('Matriz Objetivos x Projetos'!N$10,'Quadro Geral'!$C$10:$E$41,4,FALSE)='Matriz Objetivos x Projetos'!$B19,VLOOKUP('Matriz Objetivos x Projetos'!N$10,'Quadro Geral'!$C$10:$E$30,5,FALSE)='Matriz Objetivos x Projetos'!$B19),"S","")),"")</f>
        <v/>
      </c>
      <c r="O19" s="19" t="str">
        <f>IFERROR(IF(VLOOKUP(O$10,'Quadro Geral'!$C$10:$E$41,3,FALSE)='Matriz Objetivos x Projetos'!$B19,"P",IF(OR(VLOOKUP('Matriz Objetivos x Projetos'!O$10,'Quadro Geral'!$C$10:$E$41,4,FALSE)='Matriz Objetivos x Projetos'!$B19,VLOOKUP('Matriz Objetivos x Projetos'!O$10,'Quadro Geral'!$C$10:$E$30,5,FALSE)='Matriz Objetivos x Projetos'!$B19),"S","")),"")</f>
        <v/>
      </c>
      <c r="P19" s="19" t="str">
        <f>IFERROR(IF(VLOOKUP(P$10,'Quadro Geral'!$C$10:$E$41,3,FALSE)='Matriz Objetivos x Projetos'!$B19,"P",IF(OR(VLOOKUP('Matriz Objetivos x Projetos'!P$10,'Quadro Geral'!$C$10:$E$41,4,FALSE)='Matriz Objetivos x Projetos'!$B19,VLOOKUP('Matriz Objetivos x Projetos'!P$10,'Quadro Geral'!$C$10:$E$30,5,FALSE)='Matriz Objetivos x Projetos'!$B19),"S","")),"")</f>
        <v/>
      </c>
      <c r="Q19" s="19" t="str">
        <f>IFERROR(IF(VLOOKUP(Q$10,'Quadro Geral'!$C$10:$E$41,3,FALSE)='Matriz Objetivos x Projetos'!$B19,"P",IF(OR(VLOOKUP('Matriz Objetivos x Projetos'!Q$10,'Quadro Geral'!$C$10:$E$41,4,FALSE)='Matriz Objetivos x Projetos'!$B19,VLOOKUP('Matriz Objetivos x Projetos'!Q$10,'Quadro Geral'!$C$10:$E$30,5,FALSE)='Matriz Objetivos x Projetos'!$B19),"S","")),"")</f>
        <v/>
      </c>
      <c r="R19" s="19" t="str">
        <f>IFERROR(IF(VLOOKUP(R$10,'Quadro Geral'!$C$10:$E$41,3,FALSE)='Matriz Objetivos x Projetos'!$B19,"P",IF(OR(VLOOKUP('Matriz Objetivos x Projetos'!R$10,'Quadro Geral'!$C$10:$E$41,4,FALSE)='Matriz Objetivos x Projetos'!$B19,VLOOKUP('Matriz Objetivos x Projetos'!R$10,'Quadro Geral'!$C$10:$E$30,5,FALSE)='Matriz Objetivos x Projetos'!$B19),"S","")),"")</f>
        <v/>
      </c>
      <c r="S19" s="19" t="str">
        <f>IFERROR(IF(VLOOKUP(S$10,'Quadro Geral'!$C$10:$E$41,3,FALSE)='Matriz Objetivos x Projetos'!$B19,"P",IF(OR(VLOOKUP('Matriz Objetivos x Projetos'!S$10,'Quadro Geral'!$C$10:$E$41,4,FALSE)='Matriz Objetivos x Projetos'!$B19,VLOOKUP('Matriz Objetivos x Projetos'!S$10,'Quadro Geral'!$C$10:$E$30,5,FALSE)='Matriz Objetivos x Projetos'!$B19),"S","")),"")</f>
        <v/>
      </c>
      <c r="T19" s="19" t="str">
        <f>IFERROR(IF(VLOOKUP(T$10,'Quadro Geral'!$C$10:$E$41,3,FALSE)='Matriz Objetivos x Projetos'!$B19,"P",IF(OR(VLOOKUP('Matriz Objetivos x Projetos'!T$10,'Quadro Geral'!$C$10:$E$41,4,FALSE)='Matriz Objetivos x Projetos'!$B19,VLOOKUP('Matriz Objetivos x Projetos'!T$10,'Quadro Geral'!$C$10:$E$30,5,FALSE)='Matriz Objetivos x Projetos'!$B19),"S","")),"")</f>
        <v/>
      </c>
      <c r="U19" s="19" t="str">
        <f>IFERROR(IF(VLOOKUP(U$10,'Quadro Geral'!$C$10:$E$41,3,FALSE)='Matriz Objetivos x Projetos'!$B19,"P",IF(OR(VLOOKUP('Matriz Objetivos x Projetos'!U$10,'Quadro Geral'!$C$10:$E$41,4,FALSE)='Matriz Objetivos x Projetos'!$B19,VLOOKUP('Matriz Objetivos x Projetos'!U$10,'Quadro Geral'!$C$10:$E$30,5,FALSE)='Matriz Objetivos x Projetos'!$B19),"S","")),"")</f>
        <v/>
      </c>
      <c r="V19" s="19" t="str">
        <f>IFERROR(IF(VLOOKUP(V$10,'Quadro Geral'!$C$10:$E$41,3,FALSE)='Matriz Objetivos x Projetos'!$B19,"P",IF(OR(VLOOKUP('Matriz Objetivos x Projetos'!V$10,'Quadro Geral'!$C$10:$E$41,4,FALSE)='Matriz Objetivos x Projetos'!$B19,VLOOKUP('Matriz Objetivos x Projetos'!V$10,'Quadro Geral'!$C$10:$E$30,5,FALSE)='Matriz Objetivos x Projetos'!$B19),"S","")),"")</f>
        <v/>
      </c>
      <c r="W19" s="19" t="str">
        <f>IFERROR(IF(VLOOKUP(W$10,'Quadro Geral'!$C$10:$E$41,3,FALSE)='Matriz Objetivos x Projetos'!$B19,"P",IF(OR(VLOOKUP('Matriz Objetivos x Projetos'!W$10,'Quadro Geral'!$C$10:$E$41,4,FALSE)='Matriz Objetivos x Projetos'!$B19,VLOOKUP('Matriz Objetivos x Projetos'!W$10,'Quadro Geral'!$C$10:$E$30,5,FALSE)='Matriz Objetivos x Projetos'!$B19),"S","")),"")</f>
        <v/>
      </c>
      <c r="X19" s="16">
        <f t="shared" si="0"/>
        <v>0</v>
      </c>
      <c r="Y19" s="15" t="str">
        <f t="shared" si="1"/>
        <v>Processos Internos</v>
      </c>
    </row>
    <row r="20" spans="1:25" ht="63" customHeight="1">
      <c r="A20" s="211"/>
      <c r="B20" s="94" t="s">
        <v>39</v>
      </c>
      <c r="C20" s="19" t="str">
        <f>IFERROR(IF(VLOOKUP(C$10,'Quadro Geral'!$C$10:$E$41,3,FALSE)='Matriz Objetivos x Projetos'!$B20,"P",IF(OR(VLOOKUP('Matriz Objetivos x Projetos'!C$10,'Quadro Geral'!$C$10:$E$41,4,FALSE)='Matriz Objetivos x Projetos'!$B20,VLOOKUP('Matriz Objetivos x Projetos'!C$10,'Quadro Geral'!$C$10:$E$30,5,FALSE)='Matriz Objetivos x Projetos'!$B20),"S","")),"")</f>
        <v/>
      </c>
      <c r="D20" s="19" t="str">
        <f>IFERROR(IF(VLOOKUP(D$10,'Quadro Geral'!$C$10:$E$41,3,FALSE)='Matriz Objetivos x Projetos'!$B20,"P",IF(OR(VLOOKUP('Matriz Objetivos x Projetos'!D$10,'Quadro Geral'!$C$10:$E$41,4,FALSE)='Matriz Objetivos x Projetos'!$B20,VLOOKUP('Matriz Objetivos x Projetos'!D$10,'Quadro Geral'!$C$10:$E$30,5,FALSE)='Matriz Objetivos x Projetos'!$B20),"S","")),"")</f>
        <v/>
      </c>
      <c r="E20" s="19" t="str">
        <f>IFERROR(IF(VLOOKUP(E$10,'Quadro Geral'!$C$10:$E$41,3,FALSE)='Matriz Objetivos x Projetos'!$B20,"P",IF(OR(VLOOKUP('Matriz Objetivos x Projetos'!E$10,'Quadro Geral'!$C$10:$E$41,4,FALSE)='Matriz Objetivos x Projetos'!$B20,VLOOKUP('Matriz Objetivos x Projetos'!E$10,'Quadro Geral'!$C$10:$E$30,5,FALSE)='Matriz Objetivos x Projetos'!$B20),"S","")),"")</f>
        <v/>
      </c>
      <c r="F20" s="19" t="str">
        <f>IFERROR(IF(VLOOKUP(F$10,'Quadro Geral'!$C$10:$E$41,3,FALSE)='Matriz Objetivos x Projetos'!$B20,"P",IF(OR(VLOOKUP('Matriz Objetivos x Projetos'!F$10,'Quadro Geral'!$C$10:$E$41,4,FALSE)='Matriz Objetivos x Projetos'!$B20,VLOOKUP('Matriz Objetivos x Projetos'!F$10,'Quadro Geral'!$C$10:$E$30,5,FALSE)='Matriz Objetivos x Projetos'!$B20),"S","")),"")</f>
        <v/>
      </c>
      <c r="G20" s="19" t="str">
        <f>IFERROR(IF(VLOOKUP(G$10,'Quadro Geral'!$C$10:$E$41,3,FALSE)='Matriz Objetivos x Projetos'!$B20,"P",IF(OR(VLOOKUP('Matriz Objetivos x Projetos'!G$10,'Quadro Geral'!$C$10:$E$41,4,FALSE)='Matriz Objetivos x Projetos'!$B20,VLOOKUP('Matriz Objetivos x Projetos'!G$10,'Quadro Geral'!$C$10:$E$30,5,FALSE)='Matriz Objetivos x Projetos'!$B20),"S","")),"")</f>
        <v/>
      </c>
      <c r="H20" s="19" t="str">
        <f>IFERROR(IF(VLOOKUP(H$10,'Quadro Geral'!$C$10:$E$41,3,FALSE)='Matriz Objetivos x Projetos'!$B20,"P",IF(OR(VLOOKUP('Matriz Objetivos x Projetos'!H$10,'Quadro Geral'!$C$10:$E$41,4,FALSE)='Matriz Objetivos x Projetos'!$B20,VLOOKUP('Matriz Objetivos x Projetos'!H$10,'Quadro Geral'!$C$10:$E$30,5,FALSE)='Matriz Objetivos x Projetos'!$B20),"S","")),"")</f>
        <v/>
      </c>
      <c r="I20" s="19" t="str">
        <f>IFERROR(IF(VLOOKUP(I$10,'Quadro Geral'!$C$10:$E$41,3,FALSE)='Matriz Objetivos x Projetos'!$B20,"P",IF(OR(VLOOKUP('Matriz Objetivos x Projetos'!I$10,'Quadro Geral'!$C$10:$E$41,4,FALSE)='Matriz Objetivos x Projetos'!$B20,VLOOKUP('Matriz Objetivos x Projetos'!I$10,'Quadro Geral'!$C$10:$E$30,5,FALSE)='Matriz Objetivos x Projetos'!$B20),"S","")),"")</f>
        <v/>
      </c>
      <c r="J20" s="19" t="str">
        <f>IFERROR(IF(VLOOKUP(J$10,'Quadro Geral'!$C$10:$E$41,3,FALSE)='Matriz Objetivos x Projetos'!$B20,"P",IF(OR(VLOOKUP('Matriz Objetivos x Projetos'!J$10,'Quadro Geral'!$C$10:$E$41,4,FALSE)='Matriz Objetivos x Projetos'!$B20,VLOOKUP('Matriz Objetivos x Projetos'!J$10,'Quadro Geral'!$C$10:$E$30,5,FALSE)='Matriz Objetivos x Projetos'!$B20),"S","")),"")</f>
        <v/>
      </c>
      <c r="K20" s="19" t="str">
        <f>IFERROR(IF(VLOOKUP(K$10,'Quadro Geral'!$C$10:$E$41,3,FALSE)='Matriz Objetivos x Projetos'!$B20,"P",IF(OR(VLOOKUP('Matriz Objetivos x Projetos'!K$10,'Quadro Geral'!$C$10:$E$41,4,FALSE)='Matriz Objetivos x Projetos'!$B20,VLOOKUP('Matriz Objetivos x Projetos'!K$10,'Quadro Geral'!$C$10:$E$30,5,FALSE)='Matriz Objetivos x Projetos'!$B20),"S","")),"")</f>
        <v/>
      </c>
      <c r="L20" s="19" t="str">
        <f>IFERROR(IF(VLOOKUP(L$10,'Quadro Geral'!$C$10:$E$41,3,FALSE)='Matriz Objetivos x Projetos'!$B20,"P",IF(OR(VLOOKUP('Matriz Objetivos x Projetos'!L$10,'Quadro Geral'!$C$10:$E$41,4,FALSE)='Matriz Objetivos x Projetos'!$B20,VLOOKUP('Matriz Objetivos x Projetos'!L$10,'Quadro Geral'!$C$10:$E$30,5,FALSE)='Matriz Objetivos x Projetos'!$B20),"S","")),"")</f>
        <v/>
      </c>
      <c r="M20" s="19" t="str">
        <f>IFERROR(IF(VLOOKUP(M$10,'Quadro Geral'!$C$10:$E$41,3,FALSE)='Matriz Objetivos x Projetos'!$B20,"P",IF(OR(VLOOKUP('Matriz Objetivos x Projetos'!M$10,'Quadro Geral'!$C$10:$E$41,4,FALSE)='Matriz Objetivos x Projetos'!$B20,VLOOKUP('Matriz Objetivos x Projetos'!M$10,'Quadro Geral'!$C$10:$E$30,5,FALSE)='Matriz Objetivos x Projetos'!$B20),"S","")),"")</f>
        <v/>
      </c>
      <c r="N20" s="19" t="str">
        <f>IFERROR(IF(VLOOKUP(N$10,'Quadro Geral'!$C$10:$E$41,3,FALSE)='Matriz Objetivos x Projetos'!$B20,"P",IF(OR(VLOOKUP('Matriz Objetivos x Projetos'!N$10,'Quadro Geral'!$C$10:$E$41,4,FALSE)='Matriz Objetivos x Projetos'!$B20,VLOOKUP('Matriz Objetivos x Projetos'!N$10,'Quadro Geral'!$C$10:$E$30,5,FALSE)='Matriz Objetivos x Projetos'!$B20),"S","")),"")</f>
        <v/>
      </c>
      <c r="O20" s="19" t="str">
        <f>IFERROR(IF(VLOOKUP(O$10,'Quadro Geral'!$C$10:$E$41,3,FALSE)='Matriz Objetivos x Projetos'!$B20,"P",IF(OR(VLOOKUP('Matriz Objetivos x Projetos'!O$10,'Quadro Geral'!$C$10:$E$41,4,FALSE)='Matriz Objetivos x Projetos'!$B20,VLOOKUP('Matriz Objetivos x Projetos'!O$10,'Quadro Geral'!$C$10:$E$30,5,FALSE)='Matriz Objetivos x Projetos'!$B20),"S","")),"")</f>
        <v/>
      </c>
      <c r="P20" s="19" t="str">
        <f>IFERROR(IF(VLOOKUP(P$10,'Quadro Geral'!$C$10:$E$41,3,FALSE)='Matriz Objetivos x Projetos'!$B20,"P",IF(OR(VLOOKUP('Matriz Objetivos x Projetos'!P$10,'Quadro Geral'!$C$10:$E$41,4,FALSE)='Matriz Objetivos x Projetos'!$B20,VLOOKUP('Matriz Objetivos x Projetos'!P$10,'Quadro Geral'!$C$10:$E$30,5,FALSE)='Matriz Objetivos x Projetos'!$B20),"S","")),"")</f>
        <v/>
      </c>
      <c r="Q20" s="19" t="str">
        <f>IFERROR(IF(VLOOKUP(Q$10,'Quadro Geral'!$C$10:$E$41,3,FALSE)='Matriz Objetivos x Projetos'!$B20,"P",IF(OR(VLOOKUP('Matriz Objetivos x Projetos'!Q$10,'Quadro Geral'!$C$10:$E$41,4,FALSE)='Matriz Objetivos x Projetos'!$B20,VLOOKUP('Matriz Objetivos x Projetos'!Q$10,'Quadro Geral'!$C$10:$E$30,5,FALSE)='Matriz Objetivos x Projetos'!$B20),"S","")),"")</f>
        <v/>
      </c>
      <c r="R20" s="19" t="str">
        <f>IFERROR(IF(VLOOKUP(R$10,'Quadro Geral'!$C$10:$E$41,3,FALSE)='Matriz Objetivos x Projetos'!$B20,"P",IF(OR(VLOOKUP('Matriz Objetivos x Projetos'!R$10,'Quadro Geral'!$C$10:$E$41,4,FALSE)='Matriz Objetivos x Projetos'!$B20,VLOOKUP('Matriz Objetivos x Projetos'!R$10,'Quadro Geral'!$C$10:$E$30,5,FALSE)='Matriz Objetivos x Projetos'!$B20),"S","")),"")</f>
        <v/>
      </c>
      <c r="S20" s="19" t="str">
        <f>IFERROR(IF(VLOOKUP(S$10,'Quadro Geral'!$C$10:$E$41,3,FALSE)='Matriz Objetivos x Projetos'!$B20,"P",IF(OR(VLOOKUP('Matriz Objetivos x Projetos'!S$10,'Quadro Geral'!$C$10:$E$41,4,FALSE)='Matriz Objetivos x Projetos'!$B20,VLOOKUP('Matriz Objetivos x Projetos'!S$10,'Quadro Geral'!$C$10:$E$30,5,FALSE)='Matriz Objetivos x Projetos'!$B20),"S","")),"")</f>
        <v/>
      </c>
      <c r="T20" s="19" t="str">
        <f>IFERROR(IF(VLOOKUP(T$10,'Quadro Geral'!$C$10:$E$41,3,FALSE)='Matriz Objetivos x Projetos'!$B20,"P",IF(OR(VLOOKUP('Matriz Objetivos x Projetos'!T$10,'Quadro Geral'!$C$10:$E$41,4,FALSE)='Matriz Objetivos x Projetos'!$B20,VLOOKUP('Matriz Objetivos x Projetos'!T$10,'Quadro Geral'!$C$10:$E$30,5,FALSE)='Matriz Objetivos x Projetos'!$B20),"S","")),"")</f>
        <v/>
      </c>
      <c r="U20" s="19" t="str">
        <f>IFERROR(IF(VLOOKUP(U$10,'Quadro Geral'!$C$10:$E$41,3,FALSE)='Matriz Objetivos x Projetos'!$B20,"P",IF(OR(VLOOKUP('Matriz Objetivos x Projetos'!U$10,'Quadro Geral'!$C$10:$E$41,4,FALSE)='Matriz Objetivos x Projetos'!$B20,VLOOKUP('Matriz Objetivos x Projetos'!U$10,'Quadro Geral'!$C$10:$E$30,5,FALSE)='Matriz Objetivos x Projetos'!$B20),"S","")),"")</f>
        <v/>
      </c>
      <c r="V20" s="19" t="str">
        <f>IFERROR(IF(VLOOKUP(V$10,'Quadro Geral'!$C$10:$E$41,3,FALSE)='Matriz Objetivos x Projetos'!$B20,"P",IF(OR(VLOOKUP('Matriz Objetivos x Projetos'!V$10,'Quadro Geral'!$C$10:$E$41,4,FALSE)='Matriz Objetivos x Projetos'!$B20,VLOOKUP('Matriz Objetivos x Projetos'!V$10,'Quadro Geral'!$C$10:$E$30,5,FALSE)='Matriz Objetivos x Projetos'!$B20),"S","")),"")</f>
        <v/>
      </c>
      <c r="W20" s="19" t="str">
        <f>IFERROR(IF(VLOOKUP(W$10,'Quadro Geral'!$C$10:$E$41,3,FALSE)='Matriz Objetivos x Projetos'!$B20,"P",IF(OR(VLOOKUP('Matriz Objetivos x Projetos'!W$10,'Quadro Geral'!$C$10:$E$41,4,FALSE)='Matriz Objetivos x Projetos'!$B20,VLOOKUP('Matriz Objetivos x Projetos'!W$10,'Quadro Geral'!$C$10:$E$30,5,FALSE)='Matriz Objetivos x Projetos'!$B20),"S","")),"")</f>
        <v/>
      </c>
      <c r="X20" s="16">
        <f t="shared" si="0"/>
        <v>0</v>
      </c>
      <c r="Y20" s="15" t="str">
        <f t="shared" si="1"/>
        <v>Processos Internos</v>
      </c>
    </row>
    <row r="21" spans="1:25" ht="63" customHeight="1">
      <c r="A21" s="211"/>
      <c r="B21" s="94" t="s">
        <v>40</v>
      </c>
      <c r="C21" s="19" t="str">
        <f>IFERROR(IF(VLOOKUP(C$10,'Quadro Geral'!$C$10:$E$41,3,FALSE)='Matriz Objetivos x Projetos'!$B21,"P",IF(OR(VLOOKUP('Matriz Objetivos x Projetos'!C$10,'Quadro Geral'!$C$10:$E$41,4,FALSE)='Matriz Objetivos x Projetos'!$B21,VLOOKUP('Matriz Objetivos x Projetos'!C$10,'Quadro Geral'!$C$10:$E$30,5,FALSE)='Matriz Objetivos x Projetos'!$B21),"S","")),"")</f>
        <v/>
      </c>
      <c r="D21" s="19" t="str">
        <f>IFERROR(IF(VLOOKUP(D$10,'Quadro Geral'!$C$10:$E$41,3,FALSE)='Matriz Objetivos x Projetos'!$B21,"P",IF(OR(VLOOKUP('Matriz Objetivos x Projetos'!D$10,'Quadro Geral'!$C$10:$E$41,4,FALSE)='Matriz Objetivos x Projetos'!$B21,VLOOKUP('Matriz Objetivos x Projetos'!D$10,'Quadro Geral'!$C$10:$E$30,5,FALSE)='Matriz Objetivos x Projetos'!$B21),"S","")),"")</f>
        <v/>
      </c>
      <c r="E21" s="19" t="str">
        <f>IFERROR(IF(VLOOKUP(E$10,'Quadro Geral'!$C$10:$E$41,3,FALSE)='Matriz Objetivos x Projetos'!$B21,"P",IF(OR(VLOOKUP('Matriz Objetivos x Projetos'!E$10,'Quadro Geral'!$C$10:$E$41,4,FALSE)='Matriz Objetivos x Projetos'!$B21,VLOOKUP('Matriz Objetivos x Projetos'!E$10,'Quadro Geral'!$C$10:$E$30,5,FALSE)='Matriz Objetivos x Projetos'!$B21),"S","")),"")</f>
        <v/>
      </c>
      <c r="F21" s="19" t="str">
        <f>IFERROR(IF(VLOOKUP(F$10,'Quadro Geral'!$C$10:$E$41,3,FALSE)='Matriz Objetivos x Projetos'!$B21,"P",IF(OR(VLOOKUP('Matriz Objetivos x Projetos'!F$10,'Quadro Geral'!$C$10:$E$41,4,FALSE)='Matriz Objetivos x Projetos'!$B21,VLOOKUP('Matriz Objetivos x Projetos'!F$10,'Quadro Geral'!$C$10:$E$30,5,FALSE)='Matriz Objetivos x Projetos'!$B21),"S","")),"")</f>
        <v/>
      </c>
      <c r="G21" s="19" t="str">
        <f>IFERROR(IF(VLOOKUP(G$10,'Quadro Geral'!$C$10:$E$41,3,FALSE)='Matriz Objetivos x Projetos'!$B21,"P",IF(OR(VLOOKUP('Matriz Objetivos x Projetos'!G$10,'Quadro Geral'!$C$10:$E$41,4,FALSE)='Matriz Objetivos x Projetos'!$B21,VLOOKUP('Matriz Objetivos x Projetos'!G$10,'Quadro Geral'!$C$10:$E$30,5,FALSE)='Matriz Objetivos x Projetos'!$B21),"S","")),"")</f>
        <v/>
      </c>
      <c r="H21" s="19" t="str">
        <f>IFERROR(IF(VLOOKUP(H$10,'Quadro Geral'!$C$10:$E$41,3,FALSE)='Matriz Objetivos x Projetos'!$B21,"P",IF(OR(VLOOKUP('Matriz Objetivos x Projetos'!H$10,'Quadro Geral'!$C$10:$E$41,4,FALSE)='Matriz Objetivos x Projetos'!$B21,VLOOKUP('Matriz Objetivos x Projetos'!H$10,'Quadro Geral'!$C$10:$E$30,5,FALSE)='Matriz Objetivos x Projetos'!$B21),"S","")),"")</f>
        <v/>
      </c>
      <c r="I21" s="19" t="str">
        <f>IFERROR(IF(VLOOKUP(I$10,'Quadro Geral'!$C$10:$E$41,3,FALSE)='Matriz Objetivos x Projetos'!$B21,"P",IF(OR(VLOOKUP('Matriz Objetivos x Projetos'!I$10,'Quadro Geral'!$C$10:$E$41,4,FALSE)='Matriz Objetivos x Projetos'!$B21,VLOOKUP('Matriz Objetivos x Projetos'!I$10,'Quadro Geral'!$C$10:$E$30,5,FALSE)='Matriz Objetivos x Projetos'!$B21),"S","")),"")</f>
        <v/>
      </c>
      <c r="J21" s="19" t="str">
        <f>IFERROR(IF(VLOOKUP(J$10,'Quadro Geral'!$C$10:$E$41,3,FALSE)='Matriz Objetivos x Projetos'!$B21,"P",IF(OR(VLOOKUP('Matriz Objetivos x Projetos'!J$10,'Quadro Geral'!$C$10:$E$41,4,FALSE)='Matriz Objetivos x Projetos'!$B21,VLOOKUP('Matriz Objetivos x Projetos'!J$10,'Quadro Geral'!$C$10:$E$30,5,FALSE)='Matriz Objetivos x Projetos'!$B21),"S","")),"")</f>
        <v/>
      </c>
      <c r="K21" s="19" t="str">
        <f>IFERROR(IF(VLOOKUP(K$10,'Quadro Geral'!$C$10:$E$41,3,FALSE)='Matriz Objetivos x Projetos'!$B21,"P",IF(OR(VLOOKUP('Matriz Objetivos x Projetos'!K$10,'Quadro Geral'!$C$10:$E$41,4,FALSE)='Matriz Objetivos x Projetos'!$B21,VLOOKUP('Matriz Objetivos x Projetos'!K$10,'Quadro Geral'!$C$10:$E$30,5,FALSE)='Matriz Objetivos x Projetos'!$B21),"S","")),"")</f>
        <v/>
      </c>
      <c r="L21" s="19" t="str">
        <f>IFERROR(IF(VLOOKUP(L$10,'Quadro Geral'!$C$10:$E$41,3,FALSE)='Matriz Objetivos x Projetos'!$B21,"P",IF(OR(VLOOKUP('Matriz Objetivos x Projetos'!L$10,'Quadro Geral'!$C$10:$E$41,4,FALSE)='Matriz Objetivos x Projetos'!$B21,VLOOKUP('Matriz Objetivos x Projetos'!L$10,'Quadro Geral'!$C$10:$E$30,5,FALSE)='Matriz Objetivos x Projetos'!$B21),"S","")),"")</f>
        <v/>
      </c>
      <c r="M21" s="19" t="str">
        <f>IFERROR(IF(VLOOKUP(M$10,'Quadro Geral'!$C$10:$E$41,3,FALSE)='Matriz Objetivos x Projetos'!$B21,"P",IF(OR(VLOOKUP('Matriz Objetivos x Projetos'!M$10,'Quadro Geral'!$C$10:$E$41,4,FALSE)='Matriz Objetivos x Projetos'!$B21,VLOOKUP('Matriz Objetivos x Projetos'!M$10,'Quadro Geral'!$C$10:$E$30,5,FALSE)='Matriz Objetivos x Projetos'!$B21),"S","")),"")</f>
        <v/>
      </c>
      <c r="N21" s="19" t="str">
        <f>IFERROR(IF(VLOOKUP(N$10,'Quadro Geral'!$C$10:$E$41,3,FALSE)='Matriz Objetivos x Projetos'!$B21,"P",IF(OR(VLOOKUP('Matriz Objetivos x Projetos'!N$10,'Quadro Geral'!$C$10:$E$41,4,FALSE)='Matriz Objetivos x Projetos'!$B21,VLOOKUP('Matriz Objetivos x Projetos'!N$10,'Quadro Geral'!$C$10:$E$30,5,FALSE)='Matriz Objetivos x Projetos'!$B21),"S","")),"")</f>
        <v/>
      </c>
      <c r="O21" s="19" t="str">
        <f>IFERROR(IF(VLOOKUP(O$10,'Quadro Geral'!$C$10:$E$41,3,FALSE)='Matriz Objetivos x Projetos'!$B21,"P",IF(OR(VLOOKUP('Matriz Objetivos x Projetos'!O$10,'Quadro Geral'!$C$10:$E$41,4,FALSE)='Matriz Objetivos x Projetos'!$B21,VLOOKUP('Matriz Objetivos x Projetos'!O$10,'Quadro Geral'!$C$10:$E$30,5,FALSE)='Matriz Objetivos x Projetos'!$B21),"S","")),"")</f>
        <v/>
      </c>
      <c r="P21" s="19" t="str">
        <f>IFERROR(IF(VLOOKUP(P$10,'Quadro Geral'!$C$10:$E$41,3,FALSE)='Matriz Objetivos x Projetos'!$B21,"P",IF(OR(VLOOKUP('Matriz Objetivos x Projetos'!P$10,'Quadro Geral'!$C$10:$E$41,4,FALSE)='Matriz Objetivos x Projetos'!$B21,VLOOKUP('Matriz Objetivos x Projetos'!P$10,'Quadro Geral'!$C$10:$E$30,5,FALSE)='Matriz Objetivos x Projetos'!$B21),"S","")),"")</f>
        <v/>
      </c>
      <c r="Q21" s="19" t="str">
        <f>IFERROR(IF(VLOOKUP(Q$10,'Quadro Geral'!$C$10:$E$41,3,FALSE)='Matriz Objetivos x Projetos'!$B21,"P",IF(OR(VLOOKUP('Matriz Objetivos x Projetos'!Q$10,'Quadro Geral'!$C$10:$E$41,4,FALSE)='Matriz Objetivos x Projetos'!$B21,VLOOKUP('Matriz Objetivos x Projetos'!Q$10,'Quadro Geral'!$C$10:$E$30,5,FALSE)='Matriz Objetivos x Projetos'!$B21),"S","")),"")</f>
        <v/>
      </c>
      <c r="R21" s="19" t="str">
        <f>IFERROR(IF(VLOOKUP(R$10,'Quadro Geral'!$C$10:$E$41,3,FALSE)='Matriz Objetivos x Projetos'!$B21,"P",IF(OR(VLOOKUP('Matriz Objetivos x Projetos'!R$10,'Quadro Geral'!$C$10:$E$41,4,FALSE)='Matriz Objetivos x Projetos'!$B21,VLOOKUP('Matriz Objetivos x Projetos'!R$10,'Quadro Geral'!$C$10:$E$30,5,FALSE)='Matriz Objetivos x Projetos'!$B21),"S","")),"")</f>
        <v/>
      </c>
      <c r="S21" s="19" t="str">
        <f>IFERROR(IF(VLOOKUP(S$10,'Quadro Geral'!$C$10:$E$41,3,FALSE)='Matriz Objetivos x Projetos'!$B21,"P",IF(OR(VLOOKUP('Matriz Objetivos x Projetos'!S$10,'Quadro Geral'!$C$10:$E$41,4,FALSE)='Matriz Objetivos x Projetos'!$B21,VLOOKUP('Matriz Objetivos x Projetos'!S$10,'Quadro Geral'!$C$10:$E$30,5,FALSE)='Matriz Objetivos x Projetos'!$B21),"S","")),"")</f>
        <v/>
      </c>
      <c r="T21" s="19" t="str">
        <f>IFERROR(IF(VLOOKUP(T$10,'Quadro Geral'!$C$10:$E$41,3,FALSE)='Matriz Objetivos x Projetos'!$B21,"P",IF(OR(VLOOKUP('Matriz Objetivos x Projetos'!T$10,'Quadro Geral'!$C$10:$E$41,4,FALSE)='Matriz Objetivos x Projetos'!$B21,VLOOKUP('Matriz Objetivos x Projetos'!T$10,'Quadro Geral'!$C$10:$E$30,5,FALSE)='Matriz Objetivos x Projetos'!$B21),"S","")),"")</f>
        <v/>
      </c>
      <c r="U21" s="19" t="str">
        <f>IFERROR(IF(VLOOKUP(U$10,'Quadro Geral'!$C$10:$E$41,3,FALSE)='Matriz Objetivos x Projetos'!$B21,"P",IF(OR(VLOOKUP('Matriz Objetivos x Projetos'!U$10,'Quadro Geral'!$C$10:$E$41,4,FALSE)='Matriz Objetivos x Projetos'!$B21,VLOOKUP('Matriz Objetivos x Projetos'!U$10,'Quadro Geral'!$C$10:$E$30,5,FALSE)='Matriz Objetivos x Projetos'!$B21),"S","")),"")</f>
        <v/>
      </c>
      <c r="V21" s="19" t="str">
        <f>IFERROR(IF(VLOOKUP(V$10,'Quadro Geral'!$C$10:$E$41,3,FALSE)='Matriz Objetivos x Projetos'!$B21,"P",IF(OR(VLOOKUP('Matriz Objetivos x Projetos'!V$10,'Quadro Geral'!$C$10:$E$41,4,FALSE)='Matriz Objetivos x Projetos'!$B21,VLOOKUP('Matriz Objetivos x Projetos'!V$10,'Quadro Geral'!$C$10:$E$30,5,FALSE)='Matriz Objetivos x Projetos'!$B21),"S","")),"")</f>
        <v/>
      </c>
      <c r="W21" s="19" t="str">
        <f>IFERROR(IF(VLOOKUP(W$10,'Quadro Geral'!$C$10:$E$41,3,FALSE)='Matriz Objetivos x Projetos'!$B21,"P",IF(OR(VLOOKUP('Matriz Objetivos x Projetos'!W$10,'Quadro Geral'!$C$10:$E$41,4,FALSE)='Matriz Objetivos x Projetos'!$B21,VLOOKUP('Matriz Objetivos x Projetos'!W$10,'Quadro Geral'!$C$10:$E$30,5,FALSE)='Matriz Objetivos x Projetos'!$B21),"S","")),"")</f>
        <v/>
      </c>
      <c r="X21" s="16">
        <f t="shared" si="0"/>
        <v>0</v>
      </c>
      <c r="Y21" s="15" t="str">
        <f t="shared" si="1"/>
        <v>Processos Internos</v>
      </c>
    </row>
    <row r="22" spans="1:25" ht="63" customHeight="1">
      <c r="A22" s="95" t="s">
        <v>53</v>
      </c>
      <c r="B22" s="94" t="s">
        <v>41</v>
      </c>
      <c r="C22" s="19" t="str">
        <f>IFERROR(IF(VLOOKUP(C$10,'Quadro Geral'!$C$10:$E$41,3,FALSE)='Matriz Objetivos x Projetos'!$B22,"P",IF(OR(VLOOKUP('Matriz Objetivos x Projetos'!C$10,'Quadro Geral'!$C$10:$E$41,4,FALSE)='Matriz Objetivos x Projetos'!$B22,VLOOKUP('Matriz Objetivos x Projetos'!C$10,'Quadro Geral'!$C$10:$E$30,5,FALSE)='Matriz Objetivos x Projetos'!$B22),"S","")),"")</f>
        <v/>
      </c>
      <c r="D22" s="19" t="str">
        <f>IFERROR(IF(VLOOKUP(D$10,'Quadro Geral'!$C$10:$E$41,3,FALSE)='Matriz Objetivos x Projetos'!$B22,"P",IF(OR(VLOOKUP('Matriz Objetivos x Projetos'!D$10,'Quadro Geral'!$C$10:$E$41,4,FALSE)='Matriz Objetivos x Projetos'!$B22,VLOOKUP('Matriz Objetivos x Projetos'!D$10,'Quadro Geral'!$C$10:$E$30,5,FALSE)='Matriz Objetivos x Projetos'!$B22),"S","")),"")</f>
        <v/>
      </c>
      <c r="E22" s="19" t="str">
        <f>IFERROR(IF(VLOOKUP(E$10,'Quadro Geral'!$C$10:$E$41,3,FALSE)='Matriz Objetivos x Projetos'!$B22,"P",IF(OR(VLOOKUP('Matriz Objetivos x Projetos'!E$10,'Quadro Geral'!$C$10:$E$41,4,FALSE)='Matriz Objetivos x Projetos'!$B22,VLOOKUP('Matriz Objetivos x Projetos'!E$10,'Quadro Geral'!$C$10:$E$30,5,FALSE)='Matriz Objetivos x Projetos'!$B22),"S","")),"")</f>
        <v/>
      </c>
      <c r="F22" s="19" t="str">
        <f>IFERROR(IF(VLOOKUP(F$10,'Quadro Geral'!$C$10:$E$41,3,FALSE)='Matriz Objetivos x Projetos'!$B22,"P",IF(OR(VLOOKUP('Matriz Objetivos x Projetos'!F$10,'Quadro Geral'!$C$10:$E$41,4,FALSE)='Matriz Objetivos x Projetos'!$B22,VLOOKUP('Matriz Objetivos x Projetos'!F$10,'Quadro Geral'!$C$10:$E$30,5,FALSE)='Matriz Objetivos x Projetos'!$B22),"S","")),"")</f>
        <v/>
      </c>
      <c r="G22" s="19" t="str">
        <f>IFERROR(IF(VLOOKUP(G$10,'Quadro Geral'!$C$10:$E$41,3,FALSE)='Matriz Objetivos x Projetos'!$B22,"P",IF(OR(VLOOKUP('Matriz Objetivos x Projetos'!G$10,'Quadro Geral'!$C$10:$E$41,4,FALSE)='Matriz Objetivos x Projetos'!$B22,VLOOKUP('Matriz Objetivos x Projetos'!G$10,'Quadro Geral'!$C$10:$E$30,5,FALSE)='Matriz Objetivos x Projetos'!$B22),"S","")),"")</f>
        <v/>
      </c>
      <c r="H22" s="19" t="str">
        <f>IFERROR(IF(VLOOKUP(H$10,'Quadro Geral'!$C$10:$E$41,3,FALSE)='Matriz Objetivos x Projetos'!$B22,"P",IF(OR(VLOOKUP('Matriz Objetivos x Projetos'!H$10,'Quadro Geral'!$C$10:$E$41,4,FALSE)='Matriz Objetivos x Projetos'!$B22,VLOOKUP('Matriz Objetivos x Projetos'!H$10,'Quadro Geral'!$C$10:$E$30,5,FALSE)='Matriz Objetivos x Projetos'!$B22),"S","")),"")</f>
        <v/>
      </c>
      <c r="I22" s="19" t="str">
        <f>IFERROR(IF(VLOOKUP(I$10,'Quadro Geral'!$C$10:$E$41,3,FALSE)='Matriz Objetivos x Projetos'!$B22,"P",IF(OR(VLOOKUP('Matriz Objetivos x Projetos'!I$10,'Quadro Geral'!$C$10:$E$41,4,FALSE)='Matriz Objetivos x Projetos'!$B22,VLOOKUP('Matriz Objetivos x Projetos'!I$10,'Quadro Geral'!$C$10:$E$30,5,FALSE)='Matriz Objetivos x Projetos'!$B22),"S","")),"")</f>
        <v/>
      </c>
      <c r="J22" s="19" t="str">
        <f>IFERROR(IF(VLOOKUP(J$10,'Quadro Geral'!$C$10:$E$41,3,FALSE)='Matriz Objetivos x Projetos'!$B22,"P",IF(OR(VLOOKUP('Matriz Objetivos x Projetos'!J$10,'Quadro Geral'!$C$10:$E$41,4,FALSE)='Matriz Objetivos x Projetos'!$B22,VLOOKUP('Matriz Objetivos x Projetos'!J$10,'Quadro Geral'!$C$10:$E$30,5,FALSE)='Matriz Objetivos x Projetos'!$B22),"S","")),"")</f>
        <v/>
      </c>
      <c r="K22" s="19" t="str">
        <f>IFERROR(IF(VLOOKUP(K$10,'Quadro Geral'!$C$10:$E$41,3,FALSE)='Matriz Objetivos x Projetos'!$B22,"P",IF(OR(VLOOKUP('Matriz Objetivos x Projetos'!K$10,'Quadro Geral'!$C$10:$E$41,4,FALSE)='Matriz Objetivos x Projetos'!$B22,VLOOKUP('Matriz Objetivos x Projetos'!K$10,'Quadro Geral'!$C$10:$E$30,5,FALSE)='Matriz Objetivos x Projetos'!$B22),"S","")),"")</f>
        <v/>
      </c>
      <c r="L22" s="19" t="str">
        <f>IFERROR(IF(VLOOKUP(L$10,'Quadro Geral'!$C$10:$E$41,3,FALSE)='Matriz Objetivos x Projetos'!$B22,"P",IF(OR(VLOOKUP('Matriz Objetivos x Projetos'!L$10,'Quadro Geral'!$C$10:$E$41,4,FALSE)='Matriz Objetivos x Projetos'!$B22,VLOOKUP('Matriz Objetivos x Projetos'!L$10,'Quadro Geral'!$C$10:$E$30,5,FALSE)='Matriz Objetivos x Projetos'!$B22),"S","")),"")</f>
        <v/>
      </c>
      <c r="M22" s="19" t="str">
        <f>IFERROR(IF(VLOOKUP(M$10,'Quadro Geral'!$C$10:$E$41,3,FALSE)='Matriz Objetivos x Projetos'!$B22,"P",IF(OR(VLOOKUP('Matriz Objetivos x Projetos'!M$10,'Quadro Geral'!$C$10:$E$41,4,FALSE)='Matriz Objetivos x Projetos'!$B22,VLOOKUP('Matriz Objetivos x Projetos'!M$10,'Quadro Geral'!$C$10:$E$30,5,FALSE)='Matriz Objetivos x Projetos'!$B22),"S","")),"")</f>
        <v/>
      </c>
      <c r="N22" s="19" t="str">
        <f>IFERROR(IF(VLOOKUP(N$10,'Quadro Geral'!$C$10:$E$41,3,FALSE)='Matriz Objetivos x Projetos'!$B22,"P",IF(OR(VLOOKUP('Matriz Objetivos x Projetos'!N$10,'Quadro Geral'!$C$10:$E$41,4,FALSE)='Matriz Objetivos x Projetos'!$B22,VLOOKUP('Matriz Objetivos x Projetos'!N$10,'Quadro Geral'!$C$10:$E$30,5,FALSE)='Matriz Objetivos x Projetos'!$B22),"S","")),"")</f>
        <v/>
      </c>
      <c r="O22" s="19" t="str">
        <f>IFERROR(IF(VLOOKUP(O$10,'Quadro Geral'!$C$10:$E$41,3,FALSE)='Matriz Objetivos x Projetos'!$B22,"P",IF(OR(VLOOKUP('Matriz Objetivos x Projetos'!O$10,'Quadro Geral'!$C$10:$E$41,4,FALSE)='Matriz Objetivos x Projetos'!$B22,VLOOKUP('Matriz Objetivos x Projetos'!O$10,'Quadro Geral'!$C$10:$E$30,5,FALSE)='Matriz Objetivos x Projetos'!$B22),"S","")),"")</f>
        <v/>
      </c>
      <c r="P22" s="19" t="str">
        <f>IFERROR(IF(VLOOKUP(P$10,'Quadro Geral'!$C$10:$E$41,3,FALSE)='Matriz Objetivos x Projetos'!$B22,"P",IF(OR(VLOOKUP('Matriz Objetivos x Projetos'!P$10,'Quadro Geral'!$C$10:$E$41,4,FALSE)='Matriz Objetivos x Projetos'!$B22,VLOOKUP('Matriz Objetivos x Projetos'!P$10,'Quadro Geral'!$C$10:$E$30,5,FALSE)='Matriz Objetivos x Projetos'!$B22),"S","")),"")</f>
        <v/>
      </c>
      <c r="Q22" s="19" t="str">
        <f>IFERROR(IF(VLOOKUP(Q$10,'Quadro Geral'!$C$10:$E$41,3,FALSE)='Matriz Objetivos x Projetos'!$B22,"P",IF(OR(VLOOKUP('Matriz Objetivos x Projetos'!Q$10,'Quadro Geral'!$C$10:$E$41,4,FALSE)='Matriz Objetivos x Projetos'!$B22,VLOOKUP('Matriz Objetivos x Projetos'!Q$10,'Quadro Geral'!$C$10:$E$30,5,FALSE)='Matriz Objetivos x Projetos'!$B22),"S","")),"")</f>
        <v/>
      </c>
      <c r="R22" s="19" t="str">
        <f>IFERROR(IF(VLOOKUP(R$10,'Quadro Geral'!$C$10:$E$41,3,FALSE)='Matriz Objetivos x Projetos'!$B22,"P",IF(OR(VLOOKUP('Matriz Objetivos x Projetos'!R$10,'Quadro Geral'!$C$10:$E$41,4,FALSE)='Matriz Objetivos x Projetos'!$B22,VLOOKUP('Matriz Objetivos x Projetos'!R$10,'Quadro Geral'!$C$10:$E$30,5,FALSE)='Matriz Objetivos x Projetos'!$B22),"S","")),"")</f>
        <v/>
      </c>
      <c r="S22" s="19" t="str">
        <f>IFERROR(IF(VLOOKUP(S$10,'Quadro Geral'!$C$10:$E$41,3,FALSE)='Matriz Objetivos x Projetos'!$B22,"P",IF(OR(VLOOKUP('Matriz Objetivos x Projetos'!S$10,'Quadro Geral'!$C$10:$E$41,4,FALSE)='Matriz Objetivos x Projetos'!$B22,VLOOKUP('Matriz Objetivos x Projetos'!S$10,'Quadro Geral'!$C$10:$E$30,5,FALSE)='Matriz Objetivos x Projetos'!$B22),"S","")),"")</f>
        <v/>
      </c>
      <c r="T22" s="19" t="str">
        <f>IFERROR(IF(VLOOKUP(T$10,'Quadro Geral'!$C$10:$E$41,3,FALSE)='Matriz Objetivos x Projetos'!$B22,"P",IF(OR(VLOOKUP('Matriz Objetivos x Projetos'!T$10,'Quadro Geral'!$C$10:$E$41,4,FALSE)='Matriz Objetivos x Projetos'!$B22,VLOOKUP('Matriz Objetivos x Projetos'!T$10,'Quadro Geral'!$C$10:$E$30,5,FALSE)='Matriz Objetivos x Projetos'!$B22),"S","")),"")</f>
        <v/>
      </c>
      <c r="U22" s="19" t="str">
        <f>IFERROR(IF(VLOOKUP(U$10,'Quadro Geral'!$C$10:$E$41,3,FALSE)='Matriz Objetivos x Projetos'!$B22,"P",IF(OR(VLOOKUP('Matriz Objetivos x Projetos'!U$10,'Quadro Geral'!$C$10:$E$41,4,FALSE)='Matriz Objetivos x Projetos'!$B22,VLOOKUP('Matriz Objetivos x Projetos'!U$10,'Quadro Geral'!$C$10:$E$30,5,FALSE)='Matriz Objetivos x Projetos'!$B22),"S","")),"")</f>
        <v/>
      </c>
      <c r="V22" s="19" t="str">
        <f>IFERROR(IF(VLOOKUP(V$10,'Quadro Geral'!$C$10:$E$41,3,FALSE)='Matriz Objetivos x Projetos'!$B22,"P",IF(OR(VLOOKUP('Matriz Objetivos x Projetos'!V$10,'Quadro Geral'!$C$10:$E$41,4,FALSE)='Matriz Objetivos x Projetos'!$B22,VLOOKUP('Matriz Objetivos x Projetos'!V$10,'Quadro Geral'!$C$10:$E$30,5,FALSE)='Matriz Objetivos x Projetos'!$B22),"S","")),"")</f>
        <v/>
      </c>
      <c r="W22" s="19" t="str">
        <f>IFERROR(IF(VLOOKUP(W$10,'Quadro Geral'!$C$10:$E$41,3,FALSE)='Matriz Objetivos x Projetos'!$B22,"P",IF(OR(VLOOKUP('Matriz Objetivos x Projetos'!W$10,'Quadro Geral'!$C$10:$E$41,4,FALSE)='Matriz Objetivos x Projetos'!$B22,VLOOKUP('Matriz Objetivos x Projetos'!W$10,'Quadro Geral'!$C$10:$E$30,5,FALSE)='Matriz Objetivos x Projetos'!$B22),"S","")),"")</f>
        <v/>
      </c>
      <c r="X22" s="16">
        <f t="shared" si="0"/>
        <v>0</v>
      </c>
      <c r="Y22" s="15" t="str">
        <f t="shared" si="1"/>
        <v>Pessoas e Infraestrutura</v>
      </c>
    </row>
    <row r="23" spans="1:25" ht="63" customHeight="1">
      <c r="A23" s="96"/>
      <c r="B23" s="94" t="s">
        <v>42</v>
      </c>
      <c r="C23" s="19" t="str">
        <f>IFERROR(IF(VLOOKUP(C$10,'Quadro Geral'!$C$10:$E$41,3,FALSE)='Matriz Objetivos x Projetos'!$B23,"P",IF(OR(VLOOKUP('Matriz Objetivos x Projetos'!C$10,'Quadro Geral'!$C$10:$E$41,4,FALSE)='Matriz Objetivos x Projetos'!$B23,VLOOKUP('Matriz Objetivos x Projetos'!C$10,'Quadro Geral'!$C$10:$E$30,5,FALSE)='Matriz Objetivos x Projetos'!$B23),"S","")),"")</f>
        <v/>
      </c>
      <c r="D23" s="19" t="str">
        <f>IFERROR(IF(VLOOKUP(D$10,'Quadro Geral'!$C$10:$E$41,3,FALSE)='Matriz Objetivos x Projetos'!$B23,"P",IF(OR(VLOOKUP('Matriz Objetivos x Projetos'!D$10,'Quadro Geral'!$C$10:$E$41,4,FALSE)='Matriz Objetivos x Projetos'!$B23,VLOOKUP('Matriz Objetivos x Projetos'!D$10,'Quadro Geral'!$C$10:$E$30,5,FALSE)='Matriz Objetivos x Projetos'!$B23),"S","")),"")</f>
        <v/>
      </c>
      <c r="E23" s="19" t="str">
        <f>IFERROR(IF(VLOOKUP(E$10,'Quadro Geral'!$C$10:$E$41,3,FALSE)='Matriz Objetivos x Projetos'!$B23,"P",IF(OR(VLOOKUP('Matriz Objetivos x Projetos'!E$10,'Quadro Geral'!$C$10:$E$41,4,FALSE)='Matriz Objetivos x Projetos'!$B23,VLOOKUP('Matriz Objetivos x Projetos'!E$10,'Quadro Geral'!$C$10:$E$30,5,FALSE)='Matriz Objetivos x Projetos'!$B23),"S","")),"")</f>
        <v/>
      </c>
      <c r="F23" s="19" t="str">
        <f>IFERROR(IF(VLOOKUP(F$10,'Quadro Geral'!$C$10:$E$41,3,FALSE)='Matriz Objetivos x Projetos'!$B23,"P",IF(OR(VLOOKUP('Matriz Objetivos x Projetos'!F$10,'Quadro Geral'!$C$10:$E$41,4,FALSE)='Matriz Objetivos x Projetos'!$B23,VLOOKUP('Matriz Objetivos x Projetos'!F$10,'Quadro Geral'!$C$10:$E$30,5,FALSE)='Matriz Objetivos x Projetos'!$B23),"S","")),"")</f>
        <v/>
      </c>
      <c r="G23" s="19" t="str">
        <f>IFERROR(IF(VLOOKUP(G$10,'Quadro Geral'!$C$10:$E$41,3,FALSE)='Matriz Objetivos x Projetos'!$B23,"P",IF(OR(VLOOKUP('Matriz Objetivos x Projetos'!G$10,'Quadro Geral'!$C$10:$E$41,4,FALSE)='Matriz Objetivos x Projetos'!$B23,VLOOKUP('Matriz Objetivos x Projetos'!G$10,'Quadro Geral'!$C$10:$E$30,5,FALSE)='Matriz Objetivos x Projetos'!$B23),"S","")),"")</f>
        <v/>
      </c>
      <c r="H23" s="19" t="str">
        <f>IFERROR(IF(VLOOKUP(H$10,'Quadro Geral'!$C$10:$E$41,3,FALSE)='Matriz Objetivos x Projetos'!$B23,"P",IF(OR(VLOOKUP('Matriz Objetivos x Projetos'!H$10,'Quadro Geral'!$C$10:$E$41,4,FALSE)='Matriz Objetivos x Projetos'!$B23,VLOOKUP('Matriz Objetivos x Projetos'!H$10,'Quadro Geral'!$C$10:$E$30,5,FALSE)='Matriz Objetivos x Projetos'!$B23),"S","")),"")</f>
        <v/>
      </c>
      <c r="I23" s="19" t="str">
        <f>IFERROR(IF(VLOOKUP(I$10,'Quadro Geral'!$C$10:$E$41,3,FALSE)='Matriz Objetivos x Projetos'!$B23,"P",IF(OR(VLOOKUP('Matriz Objetivos x Projetos'!I$10,'Quadro Geral'!$C$10:$E$41,4,FALSE)='Matriz Objetivos x Projetos'!$B23,VLOOKUP('Matriz Objetivos x Projetos'!I$10,'Quadro Geral'!$C$10:$E$30,5,FALSE)='Matriz Objetivos x Projetos'!$B23),"S","")),"")</f>
        <v/>
      </c>
      <c r="J23" s="19" t="str">
        <f>IFERROR(IF(VLOOKUP(J$10,'Quadro Geral'!$C$10:$E$41,3,FALSE)='Matriz Objetivos x Projetos'!$B23,"P",IF(OR(VLOOKUP('Matriz Objetivos x Projetos'!J$10,'Quadro Geral'!$C$10:$E$41,4,FALSE)='Matriz Objetivos x Projetos'!$B23,VLOOKUP('Matriz Objetivos x Projetos'!J$10,'Quadro Geral'!$C$10:$E$30,5,FALSE)='Matriz Objetivos x Projetos'!$B23),"S","")),"")</f>
        <v/>
      </c>
      <c r="K23" s="19" t="str">
        <f>IFERROR(IF(VLOOKUP(K$10,'Quadro Geral'!$C$10:$E$41,3,FALSE)='Matriz Objetivos x Projetos'!$B23,"P",IF(OR(VLOOKUP('Matriz Objetivos x Projetos'!K$10,'Quadro Geral'!$C$10:$E$41,4,FALSE)='Matriz Objetivos x Projetos'!$B23,VLOOKUP('Matriz Objetivos x Projetos'!K$10,'Quadro Geral'!$C$10:$E$30,5,FALSE)='Matriz Objetivos x Projetos'!$B23),"S","")),"")</f>
        <v/>
      </c>
      <c r="L23" s="19" t="str">
        <f>IFERROR(IF(VLOOKUP(L$10,'Quadro Geral'!$C$10:$E$41,3,FALSE)='Matriz Objetivos x Projetos'!$B23,"P",IF(OR(VLOOKUP('Matriz Objetivos x Projetos'!L$10,'Quadro Geral'!$C$10:$E$41,4,FALSE)='Matriz Objetivos x Projetos'!$B23,VLOOKUP('Matriz Objetivos x Projetos'!L$10,'Quadro Geral'!$C$10:$E$30,5,FALSE)='Matriz Objetivos x Projetos'!$B23),"S","")),"")</f>
        <v/>
      </c>
      <c r="M23" s="19" t="str">
        <f>IFERROR(IF(VLOOKUP(M$10,'Quadro Geral'!$C$10:$E$41,3,FALSE)='Matriz Objetivos x Projetos'!$B23,"P",IF(OR(VLOOKUP('Matriz Objetivos x Projetos'!M$10,'Quadro Geral'!$C$10:$E$41,4,FALSE)='Matriz Objetivos x Projetos'!$B23,VLOOKUP('Matriz Objetivos x Projetos'!M$10,'Quadro Geral'!$C$10:$E$30,5,FALSE)='Matriz Objetivos x Projetos'!$B23),"S","")),"")</f>
        <v/>
      </c>
      <c r="N23" s="19" t="str">
        <f>IFERROR(IF(VLOOKUP(N$10,'Quadro Geral'!$C$10:$E$41,3,FALSE)='Matriz Objetivos x Projetos'!$B23,"P",IF(OR(VLOOKUP('Matriz Objetivos x Projetos'!N$10,'Quadro Geral'!$C$10:$E$41,4,FALSE)='Matriz Objetivos x Projetos'!$B23,VLOOKUP('Matriz Objetivos x Projetos'!N$10,'Quadro Geral'!$C$10:$E$30,5,FALSE)='Matriz Objetivos x Projetos'!$B23),"S","")),"")</f>
        <v/>
      </c>
      <c r="O23" s="19" t="str">
        <f>IFERROR(IF(VLOOKUP(O$10,'Quadro Geral'!$C$10:$E$41,3,FALSE)='Matriz Objetivos x Projetos'!$B23,"P",IF(OR(VLOOKUP('Matriz Objetivos x Projetos'!O$10,'Quadro Geral'!$C$10:$E$41,4,FALSE)='Matriz Objetivos x Projetos'!$B23,VLOOKUP('Matriz Objetivos x Projetos'!O$10,'Quadro Geral'!$C$10:$E$30,5,FALSE)='Matriz Objetivos x Projetos'!$B23),"S","")),"")</f>
        <v/>
      </c>
      <c r="P23" s="19" t="str">
        <f>IFERROR(IF(VLOOKUP(P$10,'Quadro Geral'!$C$10:$E$41,3,FALSE)='Matriz Objetivos x Projetos'!$B23,"P",IF(OR(VLOOKUP('Matriz Objetivos x Projetos'!P$10,'Quadro Geral'!$C$10:$E$41,4,FALSE)='Matriz Objetivos x Projetos'!$B23,VLOOKUP('Matriz Objetivos x Projetos'!P$10,'Quadro Geral'!$C$10:$E$30,5,FALSE)='Matriz Objetivos x Projetos'!$B23),"S","")),"")</f>
        <v/>
      </c>
      <c r="Q23" s="19" t="str">
        <f>IFERROR(IF(VLOOKUP(Q$10,'Quadro Geral'!$C$10:$E$41,3,FALSE)='Matriz Objetivos x Projetos'!$B23,"P",IF(OR(VLOOKUP('Matriz Objetivos x Projetos'!Q$10,'Quadro Geral'!$C$10:$E$41,4,FALSE)='Matriz Objetivos x Projetos'!$B23,VLOOKUP('Matriz Objetivos x Projetos'!Q$10,'Quadro Geral'!$C$10:$E$30,5,FALSE)='Matriz Objetivos x Projetos'!$B23),"S","")),"")</f>
        <v/>
      </c>
      <c r="R23" s="19" t="str">
        <f>IFERROR(IF(VLOOKUP(R$10,'Quadro Geral'!$C$10:$E$41,3,FALSE)='Matriz Objetivos x Projetos'!$B23,"P",IF(OR(VLOOKUP('Matriz Objetivos x Projetos'!R$10,'Quadro Geral'!$C$10:$E$41,4,FALSE)='Matriz Objetivos x Projetos'!$B23,VLOOKUP('Matriz Objetivos x Projetos'!R$10,'Quadro Geral'!$C$10:$E$30,5,FALSE)='Matriz Objetivos x Projetos'!$B23),"S","")),"")</f>
        <v/>
      </c>
      <c r="S23" s="19" t="str">
        <f>IFERROR(IF(VLOOKUP(S$10,'Quadro Geral'!$C$10:$E$41,3,FALSE)='Matriz Objetivos x Projetos'!$B23,"P",IF(OR(VLOOKUP('Matriz Objetivos x Projetos'!S$10,'Quadro Geral'!$C$10:$E$41,4,FALSE)='Matriz Objetivos x Projetos'!$B23,VLOOKUP('Matriz Objetivos x Projetos'!S$10,'Quadro Geral'!$C$10:$E$30,5,FALSE)='Matriz Objetivos x Projetos'!$B23),"S","")),"")</f>
        <v/>
      </c>
      <c r="T23" s="19" t="str">
        <f>IFERROR(IF(VLOOKUP(T$10,'Quadro Geral'!$C$10:$E$41,3,FALSE)='Matriz Objetivos x Projetos'!$B23,"P",IF(OR(VLOOKUP('Matriz Objetivos x Projetos'!T$10,'Quadro Geral'!$C$10:$E$41,4,FALSE)='Matriz Objetivos x Projetos'!$B23,VLOOKUP('Matriz Objetivos x Projetos'!T$10,'Quadro Geral'!$C$10:$E$30,5,FALSE)='Matriz Objetivos x Projetos'!$B23),"S","")),"")</f>
        <v/>
      </c>
      <c r="U23" s="19" t="str">
        <f>IFERROR(IF(VLOOKUP(U$10,'Quadro Geral'!$C$10:$E$41,3,FALSE)='Matriz Objetivos x Projetos'!$B23,"P",IF(OR(VLOOKUP('Matriz Objetivos x Projetos'!U$10,'Quadro Geral'!$C$10:$E$41,4,FALSE)='Matriz Objetivos x Projetos'!$B23,VLOOKUP('Matriz Objetivos x Projetos'!U$10,'Quadro Geral'!$C$10:$E$30,5,FALSE)='Matriz Objetivos x Projetos'!$B23),"S","")),"")</f>
        <v/>
      </c>
      <c r="V23" s="19" t="str">
        <f>IFERROR(IF(VLOOKUP(V$10,'Quadro Geral'!$C$10:$E$41,3,FALSE)='Matriz Objetivos x Projetos'!$B23,"P",IF(OR(VLOOKUP('Matriz Objetivos x Projetos'!V$10,'Quadro Geral'!$C$10:$E$41,4,FALSE)='Matriz Objetivos x Projetos'!$B23,VLOOKUP('Matriz Objetivos x Projetos'!V$10,'Quadro Geral'!$C$10:$E$30,5,FALSE)='Matriz Objetivos x Projetos'!$B23),"S","")),"")</f>
        <v/>
      </c>
      <c r="W23" s="19" t="str">
        <f>IFERROR(IF(VLOOKUP(W$10,'Quadro Geral'!$C$10:$E$41,3,FALSE)='Matriz Objetivos x Projetos'!$B23,"P",IF(OR(VLOOKUP('Matriz Objetivos x Projetos'!W$10,'Quadro Geral'!$C$10:$E$41,4,FALSE)='Matriz Objetivos x Projetos'!$B23,VLOOKUP('Matriz Objetivos x Projetos'!W$10,'Quadro Geral'!$C$10:$E$30,5,FALSE)='Matriz Objetivos x Projetos'!$B23),"S","")),"")</f>
        <v/>
      </c>
      <c r="X23" s="16">
        <f t="shared" si="0"/>
        <v>0</v>
      </c>
      <c r="Y23" s="15" t="str">
        <f t="shared" si="1"/>
        <v>Pessoas e Infraestrutura</v>
      </c>
    </row>
    <row r="24" spans="1:25" ht="63" customHeight="1">
      <c r="A24" s="97"/>
      <c r="B24" s="94" t="s">
        <v>43</v>
      </c>
      <c r="C24" s="19" t="str">
        <f>IFERROR(IF(VLOOKUP(C$10,'Quadro Geral'!$C$10:$E$41,3,FALSE)='Matriz Objetivos x Projetos'!$B24,"P",IF(OR(VLOOKUP('Matriz Objetivos x Projetos'!C$10,'Quadro Geral'!$C$10:$E$41,4,FALSE)='Matriz Objetivos x Projetos'!$B24,VLOOKUP('Matriz Objetivos x Projetos'!C$10,'Quadro Geral'!$C$10:$E$30,5,FALSE)='Matriz Objetivos x Projetos'!$B24),"S","")),"")</f>
        <v/>
      </c>
      <c r="D24" s="19" t="str">
        <f>IFERROR(IF(VLOOKUP(D$10,'Quadro Geral'!$C$10:$E$41,3,FALSE)='Matriz Objetivos x Projetos'!$B24,"P",IF(OR(VLOOKUP('Matriz Objetivos x Projetos'!D$10,'Quadro Geral'!$C$10:$E$41,4,FALSE)='Matriz Objetivos x Projetos'!$B24,VLOOKUP('Matriz Objetivos x Projetos'!D$10,'Quadro Geral'!$C$10:$E$30,5,FALSE)='Matriz Objetivos x Projetos'!$B24),"S","")),"")</f>
        <v/>
      </c>
      <c r="E24" s="19" t="str">
        <f>IFERROR(IF(VLOOKUP(E$10,'Quadro Geral'!$C$10:$E$41,3,FALSE)='Matriz Objetivos x Projetos'!$B24,"P",IF(OR(VLOOKUP('Matriz Objetivos x Projetos'!E$10,'Quadro Geral'!$C$10:$E$41,4,FALSE)='Matriz Objetivos x Projetos'!$B24,VLOOKUP('Matriz Objetivos x Projetos'!E$10,'Quadro Geral'!$C$10:$E$30,5,FALSE)='Matriz Objetivos x Projetos'!$B24),"S","")),"")</f>
        <v/>
      </c>
      <c r="F24" s="19" t="str">
        <f>IFERROR(IF(VLOOKUP(F$10,'Quadro Geral'!$C$10:$E$41,3,FALSE)='Matriz Objetivos x Projetos'!$B24,"P",IF(OR(VLOOKUP('Matriz Objetivos x Projetos'!F$10,'Quadro Geral'!$C$10:$E$41,4,FALSE)='Matriz Objetivos x Projetos'!$B24,VLOOKUP('Matriz Objetivos x Projetos'!F$10,'Quadro Geral'!$C$10:$E$30,5,FALSE)='Matriz Objetivos x Projetos'!$B24),"S","")),"")</f>
        <v/>
      </c>
      <c r="G24" s="19" t="str">
        <f>IFERROR(IF(VLOOKUP(G$10,'Quadro Geral'!$C$10:$E$41,3,FALSE)='Matriz Objetivos x Projetos'!$B24,"P",IF(OR(VLOOKUP('Matriz Objetivos x Projetos'!G$10,'Quadro Geral'!$C$10:$E$41,4,FALSE)='Matriz Objetivos x Projetos'!$B24,VLOOKUP('Matriz Objetivos x Projetos'!G$10,'Quadro Geral'!$C$10:$E$30,5,FALSE)='Matriz Objetivos x Projetos'!$B24),"S","")),"")</f>
        <v/>
      </c>
      <c r="H24" s="19" t="str">
        <f>IFERROR(IF(VLOOKUP(H$10,'Quadro Geral'!$C$10:$E$41,3,FALSE)='Matriz Objetivos x Projetos'!$B24,"P",IF(OR(VLOOKUP('Matriz Objetivos x Projetos'!H$10,'Quadro Geral'!$C$10:$E$41,4,FALSE)='Matriz Objetivos x Projetos'!$B24,VLOOKUP('Matriz Objetivos x Projetos'!H$10,'Quadro Geral'!$C$10:$E$30,5,FALSE)='Matriz Objetivos x Projetos'!$B24),"S","")),"")</f>
        <v/>
      </c>
      <c r="I24" s="19" t="str">
        <f>IFERROR(IF(VLOOKUP(I$10,'Quadro Geral'!$C$10:$E$41,3,FALSE)='Matriz Objetivos x Projetos'!$B24,"P",IF(OR(VLOOKUP('Matriz Objetivos x Projetos'!I$10,'Quadro Geral'!$C$10:$E$41,4,FALSE)='Matriz Objetivos x Projetos'!$B24,VLOOKUP('Matriz Objetivos x Projetos'!I$10,'Quadro Geral'!$C$10:$E$30,5,FALSE)='Matriz Objetivos x Projetos'!$B24),"S","")),"")</f>
        <v/>
      </c>
      <c r="J24" s="19" t="str">
        <f>IFERROR(IF(VLOOKUP(J$10,'Quadro Geral'!$C$10:$E$41,3,FALSE)='Matriz Objetivos x Projetos'!$B24,"P",IF(OR(VLOOKUP('Matriz Objetivos x Projetos'!J$10,'Quadro Geral'!$C$10:$E$41,4,FALSE)='Matriz Objetivos x Projetos'!$B24,VLOOKUP('Matriz Objetivos x Projetos'!J$10,'Quadro Geral'!$C$10:$E$30,5,FALSE)='Matriz Objetivos x Projetos'!$B24),"S","")),"")</f>
        <v/>
      </c>
      <c r="K24" s="19" t="str">
        <f>IFERROR(IF(VLOOKUP(K$10,'Quadro Geral'!$C$10:$E$41,3,FALSE)='Matriz Objetivos x Projetos'!$B24,"P",IF(OR(VLOOKUP('Matriz Objetivos x Projetos'!K$10,'Quadro Geral'!$C$10:$E$41,4,FALSE)='Matriz Objetivos x Projetos'!$B24,VLOOKUP('Matriz Objetivos x Projetos'!K$10,'Quadro Geral'!$C$10:$E$30,5,FALSE)='Matriz Objetivos x Projetos'!$B24),"S","")),"")</f>
        <v/>
      </c>
      <c r="L24" s="19" t="str">
        <f>IFERROR(IF(VLOOKUP(L$10,'Quadro Geral'!$C$10:$E$41,3,FALSE)='Matriz Objetivos x Projetos'!$B24,"P",IF(OR(VLOOKUP('Matriz Objetivos x Projetos'!L$10,'Quadro Geral'!$C$10:$E$41,4,FALSE)='Matriz Objetivos x Projetos'!$B24,VLOOKUP('Matriz Objetivos x Projetos'!L$10,'Quadro Geral'!$C$10:$E$30,5,FALSE)='Matriz Objetivos x Projetos'!$B24),"S","")),"")</f>
        <v/>
      </c>
      <c r="M24" s="19" t="str">
        <f>IFERROR(IF(VLOOKUP(M$10,'Quadro Geral'!$C$10:$E$41,3,FALSE)='Matriz Objetivos x Projetos'!$B24,"P",IF(OR(VLOOKUP('Matriz Objetivos x Projetos'!M$10,'Quadro Geral'!$C$10:$E$41,4,FALSE)='Matriz Objetivos x Projetos'!$B24,VLOOKUP('Matriz Objetivos x Projetos'!M$10,'Quadro Geral'!$C$10:$E$30,5,FALSE)='Matriz Objetivos x Projetos'!$B24),"S","")),"")</f>
        <v/>
      </c>
      <c r="N24" s="19" t="str">
        <f>IFERROR(IF(VLOOKUP(N$10,'Quadro Geral'!$C$10:$E$41,3,FALSE)='Matriz Objetivos x Projetos'!$B24,"P",IF(OR(VLOOKUP('Matriz Objetivos x Projetos'!N$10,'Quadro Geral'!$C$10:$E$41,4,FALSE)='Matriz Objetivos x Projetos'!$B24,VLOOKUP('Matriz Objetivos x Projetos'!N$10,'Quadro Geral'!$C$10:$E$30,5,FALSE)='Matriz Objetivos x Projetos'!$B24),"S","")),"")</f>
        <v/>
      </c>
      <c r="O24" s="19" t="str">
        <f>IFERROR(IF(VLOOKUP(O$10,'Quadro Geral'!$C$10:$E$41,3,FALSE)='Matriz Objetivos x Projetos'!$B24,"P",IF(OR(VLOOKUP('Matriz Objetivos x Projetos'!O$10,'Quadro Geral'!$C$10:$E$41,4,FALSE)='Matriz Objetivos x Projetos'!$B24,VLOOKUP('Matriz Objetivos x Projetos'!O$10,'Quadro Geral'!$C$10:$E$30,5,FALSE)='Matriz Objetivos x Projetos'!$B24),"S","")),"")</f>
        <v/>
      </c>
      <c r="P24" s="19" t="str">
        <f>IFERROR(IF(VLOOKUP(P$10,'Quadro Geral'!$C$10:$E$41,3,FALSE)='Matriz Objetivos x Projetos'!$B24,"P",IF(OR(VLOOKUP('Matriz Objetivos x Projetos'!P$10,'Quadro Geral'!$C$10:$E$41,4,FALSE)='Matriz Objetivos x Projetos'!$B24,VLOOKUP('Matriz Objetivos x Projetos'!P$10,'Quadro Geral'!$C$10:$E$30,5,FALSE)='Matriz Objetivos x Projetos'!$B24),"S","")),"")</f>
        <v/>
      </c>
      <c r="Q24" s="19" t="str">
        <f>IFERROR(IF(VLOOKUP(Q$10,'Quadro Geral'!$C$10:$E$41,3,FALSE)='Matriz Objetivos x Projetos'!$B24,"P",IF(OR(VLOOKUP('Matriz Objetivos x Projetos'!Q$10,'Quadro Geral'!$C$10:$E$41,4,FALSE)='Matriz Objetivos x Projetos'!$B24,VLOOKUP('Matriz Objetivos x Projetos'!Q$10,'Quadro Geral'!$C$10:$E$30,5,FALSE)='Matriz Objetivos x Projetos'!$B24),"S","")),"")</f>
        <v/>
      </c>
      <c r="R24" s="19" t="str">
        <f>IFERROR(IF(VLOOKUP(R$10,'Quadro Geral'!$C$10:$E$41,3,FALSE)='Matriz Objetivos x Projetos'!$B24,"P",IF(OR(VLOOKUP('Matriz Objetivos x Projetos'!R$10,'Quadro Geral'!$C$10:$E$41,4,FALSE)='Matriz Objetivos x Projetos'!$B24,VLOOKUP('Matriz Objetivos x Projetos'!R$10,'Quadro Geral'!$C$10:$E$30,5,FALSE)='Matriz Objetivos x Projetos'!$B24),"S","")),"")</f>
        <v/>
      </c>
      <c r="S24" s="19" t="str">
        <f>IFERROR(IF(VLOOKUP(S$10,'Quadro Geral'!$C$10:$E$41,3,FALSE)='Matriz Objetivos x Projetos'!$B24,"P",IF(OR(VLOOKUP('Matriz Objetivos x Projetos'!S$10,'Quadro Geral'!$C$10:$E$41,4,FALSE)='Matriz Objetivos x Projetos'!$B24,VLOOKUP('Matriz Objetivos x Projetos'!S$10,'Quadro Geral'!$C$10:$E$30,5,FALSE)='Matriz Objetivos x Projetos'!$B24),"S","")),"")</f>
        <v/>
      </c>
      <c r="T24" s="19" t="str">
        <f>IFERROR(IF(VLOOKUP(T$10,'Quadro Geral'!$C$10:$E$41,3,FALSE)='Matriz Objetivos x Projetos'!$B24,"P",IF(OR(VLOOKUP('Matriz Objetivos x Projetos'!T$10,'Quadro Geral'!$C$10:$E$41,4,FALSE)='Matriz Objetivos x Projetos'!$B24,VLOOKUP('Matriz Objetivos x Projetos'!T$10,'Quadro Geral'!$C$10:$E$30,5,FALSE)='Matriz Objetivos x Projetos'!$B24),"S","")),"")</f>
        <v/>
      </c>
      <c r="U24" s="19" t="str">
        <f>IFERROR(IF(VLOOKUP(U$10,'Quadro Geral'!$C$10:$E$41,3,FALSE)='Matriz Objetivos x Projetos'!$B24,"P",IF(OR(VLOOKUP('Matriz Objetivos x Projetos'!U$10,'Quadro Geral'!$C$10:$E$41,4,FALSE)='Matriz Objetivos x Projetos'!$B24,VLOOKUP('Matriz Objetivos x Projetos'!U$10,'Quadro Geral'!$C$10:$E$30,5,FALSE)='Matriz Objetivos x Projetos'!$B24),"S","")),"")</f>
        <v/>
      </c>
      <c r="V24" s="19" t="str">
        <f>IFERROR(IF(VLOOKUP(V$10,'Quadro Geral'!$C$10:$E$41,3,FALSE)='Matriz Objetivos x Projetos'!$B24,"P",IF(OR(VLOOKUP('Matriz Objetivos x Projetos'!V$10,'Quadro Geral'!$C$10:$E$41,4,FALSE)='Matriz Objetivos x Projetos'!$B24,VLOOKUP('Matriz Objetivos x Projetos'!V$10,'Quadro Geral'!$C$10:$E$30,5,FALSE)='Matriz Objetivos x Projetos'!$B24),"S","")),"")</f>
        <v/>
      </c>
      <c r="W24" s="19" t="str">
        <f>IFERROR(IF(VLOOKUP(W$10,'Quadro Geral'!$C$10:$E$41,3,FALSE)='Matriz Objetivos x Projetos'!$B24,"P",IF(OR(VLOOKUP('Matriz Objetivos x Projetos'!W$10,'Quadro Geral'!$C$10:$E$41,4,FALSE)='Matriz Objetivos x Projetos'!$B24,VLOOKUP('Matriz Objetivos x Projetos'!W$10,'Quadro Geral'!$C$10:$E$30,5,FALSE)='Matriz Objetivos x Projetos'!$B24),"S","")),"")</f>
        <v/>
      </c>
      <c r="X24" s="16">
        <f t="shared" si="0"/>
        <v>0</v>
      </c>
      <c r="Y24" s="15" t="str">
        <f t="shared" si="1"/>
        <v>Pessoas e Infraestrutura</v>
      </c>
    </row>
    <row r="25" spans="1:25">
      <c r="C25" s="16">
        <f t="shared" ref="C25:W25" si="2">COUNTIF(C11:C24,"x")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/>
    </row>
  </sheetData>
  <sheetProtection formatCells="0" selectLockedCells="1"/>
  <mergeCells count="4">
    <mergeCell ref="A11:A21"/>
    <mergeCell ref="A7:W7"/>
    <mergeCell ref="A8:W8"/>
    <mergeCell ref="A6:O6"/>
  </mergeCells>
  <conditionalFormatting sqref="C11:W24">
    <cfRule type="cellIs" dxfId="7" priority="1" operator="equal">
      <formula>"S"</formula>
    </cfRule>
    <cfRule type="cellIs" dxfId="6" priority="2" operator="equal">
      <formula>"P"</formula>
    </cfRule>
    <cfRule type="cellIs" dxfId="5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FFFF00"/>
    <pageSetUpPr fitToPage="1"/>
  </sheetPr>
  <dimension ref="A1:K350"/>
  <sheetViews>
    <sheetView showGridLines="0" topLeftCell="A60" zoomScale="24" zoomScaleNormal="24" zoomScaleSheetLayoutView="50" zoomScalePageLayoutView="10" workbookViewId="0">
      <selection activeCell="A66" sqref="A66:B66"/>
    </sheetView>
  </sheetViews>
  <sheetFormatPr defaultRowHeight="18"/>
  <cols>
    <col min="1" max="1" width="92.5546875" style="24" customWidth="1"/>
    <col min="2" max="2" width="122" style="25" customWidth="1"/>
    <col min="3" max="3" width="37" style="25" customWidth="1"/>
    <col min="4" max="4" width="33.5546875" style="25" customWidth="1"/>
    <col min="5" max="5" width="39" style="24" bestFit="1" customWidth="1"/>
    <col min="6" max="6" width="9.109375" style="31"/>
    <col min="7" max="254" width="9.109375" style="24"/>
    <col min="255" max="255" width="101.33203125" style="24" customWidth="1"/>
    <col min="256" max="256" width="92.33203125" style="24" customWidth="1"/>
    <col min="257" max="257" width="27.88671875" style="24" customWidth="1"/>
    <col min="258" max="258" width="29.5546875" style="24" customWidth="1"/>
    <col min="259" max="259" width="27.33203125" style="24" customWidth="1"/>
    <col min="260" max="260" width="27.6640625" style="24" customWidth="1"/>
    <col min="261" max="261" width="46.109375" style="24" customWidth="1"/>
    <col min="262" max="510" width="9.109375" style="24"/>
    <col min="511" max="511" width="101.33203125" style="24" customWidth="1"/>
    <col min="512" max="512" width="92.33203125" style="24" customWidth="1"/>
    <col min="513" max="513" width="27.88671875" style="24" customWidth="1"/>
    <col min="514" max="514" width="29.5546875" style="24" customWidth="1"/>
    <col min="515" max="515" width="27.33203125" style="24" customWidth="1"/>
    <col min="516" max="516" width="27.6640625" style="24" customWidth="1"/>
    <col min="517" max="517" width="46.109375" style="24" customWidth="1"/>
    <col min="518" max="766" width="9.109375" style="24"/>
    <col min="767" max="767" width="101.33203125" style="24" customWidth="1"/>
    <col min="768" max="768" width="92.33203125" style="24" customWidth="1"/>
    <col min="769" max="769" width="27.88671875" style="24" customWidth="1"/>
    <col min="770" max="770" width="29.5546875" style="24" customWidth="1"/>
    <col min="771" max="771" width="27.33203125" style="24" customWidth="1"/>
    <col min="772" max="772" width="27.6640625" style="24" customWidth="1"/>
    <col min="773" max="773" width="46.109375" style="24" customWidth="1"/>
    <col min="774" max="1022" width="9.109375" style="24"/>
    <col min="1023" max="1023" width="101.33203125" style="24" customWidth="1"/>
    <col min="1024" max="1024" width="92.33203125" style="24" customWidth="1"/>
    <col min="1025" max="1025" width="27.88671875" style="24" customWidth="1"/>
    <col min="1026" max="1026" width="29.5546875" style="24" customWidth="1"/>
    <col min="1027" max="1027" width="27.33203125" style="24" customWidth="1"/>
    <col min="1028" max="1028" width="27.6640625" style="24" customWidth="1"/>
    <col min="1029" max="1029" width="46.109375" style="24" customWidth="1"/>
    <col min="1030" max="1278" width="9.109375" style="24"/>
    <col min="1279" max="1279" width="101.33203125" style="24" customWidth="1"/>
    <col min="1280" max="1280" width="92.33203125" style="24" customWidth="1"/>
    <col min="1281" max="1281" width="27.88671875" style="24" customWidth="1"/>
    <col min="1282" max="1282" width="29.5546875" style="24" customWidth="1"/>
    <col min="1283" max="1283" width="27.33203125" style="24" customWidth="1"/>
    <col min="1284" max="1284" width="27.6640625" style="24" customWidth="1"/>
    <col min="1285" max="1285" width="46.109375" style="24" customWidth="1"/>
    <col min="1286" max="1534" width="9.109375" style="24"/>
    <col min="1535" max="1535" width="101.33203125" style="24" customWidth="1"/>
    <col min="1536" max="1536" width="92.33203125" style="24" customWidth="1"/>
    <col min="1537" max="1537" width="27.88671875" style="24" customWidth="1"/>
    <col min="1538" max="1538" width="29.5546875" style="24" customWidth="1"/>
    <col min="1539" max="1539" width="27.33203125" style="24" customWidth="1"/>
    <col min="1540" max="1540" width="27.6640625" style="24" customWidth="1"/>
    <col min="1541" max="1541" width="46.109375" style="24" customWidth="1"/>
    <col min="1542" max="1790" width="9.109375" style="24"/>
    <col min="1791" max="1791" width="101.33203125" style="24" customWidth="1"/>
    <col min="1792" max="1792" width="92.33203125" style="24" customWidth="1"/>
    <col min="1793" max="1793" width="27.88671875" style="24" customWidth="1"/>
    <col min="1794" max="1794" width="29.5546875" style="24" customWidth="1"/>
    <col min="1795" max="1795" width="27.33203125" style="24" customWidth="1"/>
    <col min="1796" max="1796" width="27.6640625" style="24" customWidth="1"/>
    <col min="1797" max="1797" width="46.109375" style="24" customWidth="1"/>
    <col min="1798" max="2046" width="9.109375" style="24"/>
    <col min="2047" max="2047" width="101.33203125" style="24" customWidth="1"/>
    <col min="2048" max="2048" width="92.33203125" style="24" customWidth="1"/>
    <col min="2049" max="2049" width="27.88671875" style="24" customWidth="1"/>
    <col min="2050" max="2050" width="29.5546875" style="24" customWidth="1"/>
    <col min="2051" max="2051" width="27.33203125" style="24" customWidth="1"/>
    <col min="2052" max="2052" width="27.6640625" style="24" customWidth="1"/>
    <col min="2053" max="2053" width="46.109375" style="24" customWidth="1"/>
    <col min="2054" max="2302" width="9.109375" style="24"/>
    <col min="2303" max="2303" width="101.33203125" style="24" customWidth="1"/>
    <col min="2304" max="2304" width="92.33203125" style="24" customWidth="1"/>
    <col min="2305" max="2305" width="27.88671875" style="24" customWidth="1"/>
    <col min="2306" max="2306" width="29.5546875" style="24" customWidth="1"/>
    <col min="2307" max="2307" width="27.33203125" style="24" customWidth="1"/>
    <col min="2308" max="2308" width="27.6640625" style="24" customWidth="1"/>
    <col min="2309" max="2309" width="46.109375" style="24" customWidth="1"/>
    <col min="2310" max="2558" width="9.109375" style="24"/>
    <col min="2559" max="2559" width="101.33203125" style="24" customWidth="1"/>
    <col min="2560" max="2560" width="92.33203125" style="24" customWidth="1"/>
    <col min="2561" max="2561" width="27.88671875" style="24" customWidth="1"/>
    <col min="2562" max="2562" width="29.5546875" style="24" customWidth="1"/>
    <col min="2563" max="2563" width="27.33203125" style="24" customWidth="1"/>
    <col min="2564" max="2564" width="27.6640625" style="24" customWidth="1"/>
    <col min="2565" max="2565" width="46.109375" style="24" customWidth="1"/>
    <col min="2566" max="2814" width="9.109375" style="24"/>
    <col min="2815" max="2815" width="101.33203125" style="24" customWidth="1"/>
    <col min="2816" max="2816" width="92.33203125" style="24" customWidth="1"/>
    <col min="2817" max="2817" width="27.88671875" style="24" customWidth="1"/>
    <col min="2818" max="2818" width="29.5546875" style="24" customWidth="1"/>
    <col min="2819" max="2819" width="27.33203125" style="24" customWidth="1"/>
    <col min="2820" max="2820" width="27.6640625" style="24" customWidth="1"/>
    <col min="2821" max="2821" width="46.109375" style="24" customWidth="1"/>
    <col min="2822" max="3070" width="9.109375" style="24"/>
    <col min="3071" max="3071" width="101.33203125" style="24" customWidth="1"/>
    <col min="3072" max="3072" width="92.33203125" style="24" customWidth="1"/>
    <col min="3073" max="3073" width="27.88671875" style="24" customWidth="1"/>
    <col min="3074" max="3074" width="29.5546875" style="24" customWidth="1"/>
    <col min="3075" max="3075" width="27.33203125" style="24" customWidth="1"/>
    <col min="3076" max="3076" width="27.6640625" style="24" customWidth="1"/>
    <col min="3077" max="3077" width="46.109375" style="24" customWidth="1"/>
    <col min="3078" max="3326" width="9.109375" style="24"/>
    <col min="3327" max="3327" width="101.33203125" style="24" customWidth="1"/>
    <col min="3328" max="3328" width="92.33203125" style="24" customWidth="1"/>
    <col min="3329" max="3329" width="27.88671875" style="24" customWidth="1"/>
    <col min="3330" max="3330" width="29.5546875" style="24" customWidth="1"/>
    <col min="3331" max="3331" width="27.33203125" style="24" customWidth="1"/>
    <col min="3332" max="3332" width="27.6640625" style="24" customWidth="1"/>
    <col min="3333" max="3333" width="46.109375" style="24" customWidth="1"/>
    <col min="3334" max="3582" width="9.109375" style="24"/>
    <col min="3583" max="3583" width="101.33203125" style="24" customWidth="1"/>
    <col min="3584" max="3584" width="92.33203125" style="24" customWidth="1"/>
    <col min="3585" max="3585" width="27.88671875" style="24" customWidth="1"/>
    <col min="3586" max="3586" width="29.5546875" style="24" customWidth="1"/>
    <col min="3587" max="3587" width="27.33203125" style="24" customWidth="1"/>
    <col min="3588" max="3588" width="27.6640625" style="24" customWidth="1"/>
    <col min="3589" max="3589" width="46.109375" style="24" customWidth="1"/>
    <col min="3590" max="3838" width="9.109375" style="24"/>
    <col min="3839" max="3839" width="101.33203125" style="24" customWidth="1"/>
    <col min="3840" max="3840" width="92.33203125" style="24" customWidth="1"/>
    <col min="3841" max="3841" width="27.88671875" style="24" customWidth="1"/>
    <col min="3842" max="3842" width="29.5546875" style="24" customWidth="1"/>
    <col min="3843" max="3843" width="27.33203125" style="24" customWidth="1"/>
    <col min="3844" max="3844" width="27.6640625" style="24" customWidth="1"/>
    <col min="3845" max="3845" width="46.109375" style="24" customWidth="1"/>
    <col min="3846" max="4094" width="9.109375" style="24"/>
    <col min="4095" max="4095" width="101.33203125" style="24" customWidth="1"/>
    <col min="4096" max="4096" width="92.33203125" style="24" customWidth="1"/>
    <col min="4097" max="4097" width="27.88671875" style="24" customWidth="1"/>
    <col min="4098" max="4098" width="29.5546875" style="24" customWidth="1"/>
    <col min="4099" max="4099" width="27.33203125" style="24" customWidth="1"/>
    <col min="4100" max="4100" width="27.6640625" style="24" customWidth="1"/>
    <col min="4101" max="4101" width="46.109375" style="24" customWidth="1"/>
    <col min="4102" max="4350" width="9.109375" style="24"/>
    <col min="4351" max="4351" width="101.33203125" style="24" customWidth="1"/>
    <col min="4352" max="4352" width="92.33203125" style="24" customWidth="1"/>
    <col min="4353" max="4353" width="27.88671875" style="24" customWidth="1"/>
    <col min="4354" max="4354" width="29.5546875" style="24" customWidth="1"/>
    <col min="4355" max="4355" width="27.33203125" style="24" customWidth="1"/>
    <col min="4356" max="4356" width="27.6640625" style="24" customWidth="1"/>
    <col min="4357" max="4357" width="46.109375" style="24" customWidth="1"/>
    <col min="4358" max="4606" width="9.109375" style="24"/>
    <col min="4607" max="4607" width="101.33203125" style="24" customWidth="1"/>
    <col min="4608" max="4608" width="92.33203125" style="24" customWidth="1"/>
    <col min="4609" max="4609" width="27.88671875" style="24" customWidth="1"/>
    <col min="4610" max="4610" width="29.5546875" style="24" customWidth="1"/>
    <col min="4611" max="4611" width="27.33203125" style="24" customWidth="1"/>
    <col min="4612" max="4612" width="27.6640625" style="24" customWidth="1"/>
    <col min="4613" max="4613" width="46.109375" style="24" customWidth="1"/>
    <col min="4614" max="4862" width="9.109375" style="24"/>
    <col min="4863" max="4863" width="101.33203125" style="24" customWidth="1"/>
    <col min="4864" max="4864" width="92.33203125" style="24" customWidth="1"/>
    <col min="4865" max="4865" width="27.88671875" style="24" customWidth="1"/>
    <col min="4866" max="4866" width="29.5546875" style="24" customWidth="1"/>
    <col min="4867" max="4867" width="27.33203125" style="24" customWidth="1"/>
    <col min="4868" max="4868" width="27.6640625" style="24" customWidth="1"/>
    <col min="4869" max="4869" width="46.109375" style="24" customWidth="1"/>
    <col min="4870" max="5118" width="9.109375" style="24"/>
    <col min="5119" max="5119" width="101.33203125" style="24" customWidth="1"/>
    <col min="5120" max="5120" width="92.33203125" style="24" customWidth="1"/>
    <col min="5121" max="5121" width="27.88671875" style="24" customWidth="1"/>
    <col min="5122" max="5122" width="29.5546875" style="24" customWidth="1"/>
    <col min="5123" max="5123" width="27.33203125" style="24" customWidth="1"/>
    <col min="5124" max="5124" width="27.6640625" style="24" customWidth="1"/>
    <col min="5125" max="5125" width="46.109375" style="24" customWidth="1"/>
    <col min="5126" max="5374" width="9.109375" style="24"/>
    <col min="5375" max="5375" width="101.33203125" style="24" customWidth="1"/>
    <col min="5376" max="5376" width="92.33203125" style="24" customWidth="1"/>
    <col min="5377" max="5377" width="27.88671875" style="24" customWidth="1"/>
    <col min="5378" max="5378" width="29.5546875" style="24" customWidth="1"/>
    <col min="5379" max="5379" width="27.33203125" style="24" customWidth="1"/>
    <col min="5380" max="5380" width="27.6640625" style="24" customWidth="1"/>
    <col min="5381" max="5381" width="46.109375" style="24" customWidth="1"/>
    <col min="5382" max="5630" width="9.109375" style="24"/>
    <col min="5631" max="5631" width="101.33203125" style="24" customWidth="1"/>
    <col min="5632" max="5632" width="92.33203125" style="24" customWidth="1"/>
    <col min="5633" max="5633" width="27.88671875" style="24" customWidth="1"/>
    <col min="5634" max="5634" width="29.5546875" style="24" customWidth="1"/>
    <col min="5635" max="5635" width="27.33203125" style="24" customWidth="1"/>
    <col min="5636" max="5636" width="27.6640625" style="24" customWidth="1"/>
    <col min="5637" max="5637" width="46.109375" style="24" customWidth="1"/>
    <col min="5638" max="5886" width="9.109375" style="24"/>
    <col min="5887" max="5887" width="101.33203125" style="24" customWidth="1"/>
    <col min="5888" max="5888" width="92.33203125" style="24" customWidth="1"/>
    <col min="5889" max="5889" width="27.88671875" style="24" customWidth="1"/>
    <col min="5890" max="5890" width="29.5546875" style="24" customWidth="1"/>
    <col min="5891" max="5891" width="27.33203125" style="24" customWidth="1"/>
    <col min="5892" max="5892" width="27.6640625" style="24" customWidth="1"/>
    <col min="5893" max="5893" width="46.109375" style="24" customWidth="1"/>
    <col min="5894" max="6142" width="9.109375" style="24"/>
    <col min="6143" max="6143" width="101.33203125" style="24" customWidth="1"/>
    <col min="6144" max="6144" width="92.33203125" style="24" customWidth="1"/>
    <col min="6145" max="6145" width="27.88671875" style="24" customWidth="1"/>
    <col min="6146" max="6146" width="29.5546875" style="24" customWidth="1"/>
    <col min="6147" max="6147" width="27.33203125" style="24" customWidth="1"/>
    <col min="6148" max="6148" width="27.6640625" style="24" customWidth="1"/>
    <col min="6149" max="6149" width="46.109375" style="24" customWidth="1"/>
    <col min="6150" max="6398" width="9.109375" style="24"/>
    <col min="6399" max="6399" width="101.33203125" style="24" customWidth="1"/>
    <col min="6400" max="6400" width="92.33203125" style="24" customWidth="1"/>
    <col min="6401" max="6401" width="27.88671875" style="24" customWidth="1"/>
    <col min="6402" max="6402" width="29.5546875" style="24" customWidth="1"/>
    <col min="6403" max="6403" width="27.33203125" style="24" customWidth="1"/>
    <col min="6404" max="6404" width="27.6640625" style="24" customWidth="1"/>
    <col min="6405" max="6405" width="46.109375" style="24" customWidth="1"/>
    <col min="6406" max="6654" width="9.109375" style="24"/>
    <col min="6655" max="6655" width="101.33203125" style="24" customWidth="1"/>
    <col min="6656" max="6656" width="92.33203125" style="24" customWidth="1"/>
    <col min="6657" max="6657" width="27.88671875" style="24" customWidth="1"/>
    <col min="6658" max="6658" width="29.5546875" style="24" customWidth="1"/>
    <col min="6659" max="6659" width="27.33203125" style="24" customWidth="1"/>
    <col min="6660" max="6660" width="27.6640625" style="24" customWidth="1"/>
    <col min="6661" max="6661" width="46.109375" style="24" customWidth="1"/>
    <col min="6662" max="6910" width="9.109375" style="24"/>
    <col min="6911" max="6911" width="101.33203125" style="24" customWidth="1"/>
    <col min="6912" max="6912" width="92.33203125" style="24" customWidth="1"/>
    <col min="6913" max="6913" width="27.88671875" style="24" customWidth="1"/>
    <col min="6914" max="6914" width="29.5546875" style="24" customWidth="1"/>
    <col min="6915" max="6915" width="27.33203125" style="24" customWidth="1"/>
    <col min="6916" max="6916" width="27.6640625" style="24" customWidth="1"/>
    <col min="6917" max="6917" width="46.109375" style="24" customWidth="1"/>
    <col min="6918" max="7166" width="9.109375" style="24"/>
    <col min="7167" max="7167" width="101.33203125" style="24" customWidth="1"/>
    <col min="7168" max="7168" width="92.33203125" style="24" customWidth="1"/>
    <col min="7169" max="7169" width="27.88671875" style="24" customWidth="1"/>
    <col min="7170" max="7170" width="29.5546875" style="24" customWidth="1"/>
    <col min="7171" max="7171" width="27.33203125" style="24" customWidth="1"/>
    <col min="7172" max="7172" width="27.6640625" style="24" customWidth="1"/>
    <col min="7173" max="7173" width="46.109375" style="24" customWidth="1"/>
    <col min="7174" max="7422" width="9.109375" style="24"/>
    <col min="7423" max="7423" width="101.33203125" style="24" customWidth="1"/>
    <col min="7424" max="7424" width="92.33203125" style="24" customWidth="1"/>
    <col min="7425" max="7425" width="27.88671875" style="24" customWidth="1"/>
    <col min="7426" max="7426" width="29.5546875" style="24" customWidth="1"/>
    <col min="7427" max="7427" width="27.33203125" style="24" customWidth="1"/>
    <col min="7428" max="7428" width="27.6640625" style="24" customWidth="1"/>
    <col min="7429" max="7429" width="46.109375" style="24" customWidth="1"/>
    <col min="7430" max="7678" width="9.109375" style="24"/>
    <col min="7679" max="7679" width="101.33203125" style="24" customWidth="1"/>
    <col min="7680" max="7680" width="92.33203125" style="24" customWidth="1"/>
    <col min="7681" max="7681" width="27.88671875" style="24" customWidth="1"/>
    <col min="7682" max="7682" width="29.5546875" style="24" customWidth="1"/>
    <col min="7683" max="7683" width="27.33203125" style="24" customWidth="1"/>
    <col min="7684" max="7684" width="27.6640625" style="24" customWidth="1"/>
    <col min="7685" max="7685" width="46.109375" style="24" customWidth="1"/>
    <col min="7686" max="7934" width="9.109375" style="24"/>
    <col min="7935" max="7935" width="101.33203125" style="24" customWidth="1"/>
    <col min="7936" max="7936" width="92.33203125" style="24" customWidth="1"/>
    <col min="7937" max="7937" width="27.88671875" style="24" customWidth="1"/>
    <col min="7938" max="7938" width="29.5546875" style="24" customWidth="1"/>
    <col min="7939" max="7939" width="27.33203125" style="24" customWidth="1"/>
    <col min="7940" max="7940" width="27.6640625" style="24" customWidth="1"/>
    <col min="7941" max="7941" width="46.109375" style="24" customWidth="1"/>
    <col min="7942" max="8190" width="9.109375" style="24"/>
    <col min="8191" max="8191" width="101.33203125" style="24" customWidth="1"/>
    <col min="8192" max="8192" width="92.33203125" style="24" customWidth="1"/>
    <col min="8193" max="8193" width="27.88671875" style="24" customWidth="1"/>
    <col min="8194" max="8194" width="29.5546875" style="24" customWidth="1"/>
    <col min="8195" max="8195" width="27.33203125" style="24" customWidth="1"/>
    <col min="8196" max="8196" width="27.6640625" style="24" customWidth="1"/>
    <col min="8197" max="8197" width="46.109375" style="24" customWidth="1"/>
    <col min="8198" max="8446" width="9.109375" style="24"/>
    <col min="8447" max="8447" width="101.33203125" style="24" customWidth="1"/>
    <col min="8448" max="8448" width="92.33203125" style="24" customWidth="1"/>
    <col min="8449" max="8449" width="27.88671875" style="24" customWidth="1"/>
    <col min="8450" max="8450" width="29.5546875" style="24" customWidth="1"/>
    <col min="8451" max="8451" width="27.33203125" style="24" customWidth="1"/>
    <col min="8452" max="8452" width="27.6640625" style="24" customWidth="1"/>
    <col min="8453" max="8453" width="46.109375" style="24" customWidth="1"/>
    <col min="8454" max="8702" width="9.109375" style="24"/>
    <col min="8703" max="8703" width="101.33203125" style="24" customWidth="1"/>
    <col min="8704" max="8704" width="92.33203125" style="24" customWidth="1"/>
    <col min="8705" max="8705" width="27.88671875" style="24" customWidth="1"/>
    <col min="8706" max="8706" width="29.5546875" style="24" customWidth="1"/>
    <col min="8707" max="8707" width="27.33203125" style="24" customWidth="1"/>
    <col min="8708" max="8708" width="27.6640625" style="24" customWidth="1"/>
    <col min="8709" max="8709" width="46.109375" style="24" customWidth="1"/>
    <col min="8710" max="8958" width="9.109375" style="24"/>
    <col min="8959" max="8959" width="101.33203125" style="24" customWidth="1"/>
    <col min="8960" max="8960" width="92.33203125" style="24" customWidth="1"/>
    <col min="8961" max="8961" width="27.88671875" style="24" customWidth="1"/>
    <col min="8962" max="8962" width="29.5546875" style="24" customWidth="1"/>
    <col min="8963" max="8963" width="27.33203125" style="24" customWidth="1"/>
    <col min="8964" max="8964" width="27.6640625" style="24" customWidth="1"/>
    <col min="8965" max="8965" width="46.109375" style="24" customWidth="1"/>
    <col min="8966" max="9214" width="9.109375" style="24"/>
    <col min="9215" max="9215" width="101.33203125" style="24" customWidth="1"/>
    <col min="9216" max="9216" width="92.33203125" style="24" customWidth="1"/>
    <col min="9217" max="9217" width="27.88671875" style="24" customWidth="1"/>
    <col min="9218" max="9218" width="29.5546875" style="24" customWidth="1"/>
    <col min="9219" max="9219" width="27.33203125" style="24" customWidth="1"/>
    <col min="9220" max="9220" width="27.6640625" style="24" customWidth="1"/>
    <col min="9221" max="9221" width="46.109375" style="24" customWidth="1"/>
    <col min="9222" max="9470" width="9.109375" style="24"/>
    <col min="9471" max="9471" width="101.33203125" style="24" customWidth="1"/>
    <col min="9472" max="9472" width="92.33203125" style="24" customWidth="1"/>
    <col min="9473" max="9473" width="27.88671875" style="24" customWidth="1"/>
    <col min="9474" max="9474" width="29.5546875" style="24" customWidth="1"/>
    <col min="9475" max="9475" width="27.33203125" style="24" customWidth="1"/>
    <col min="9476" max="9476" width="27.6640625" style="24" customWidth="1"/>
    <col min="9477" max="9477" width="46.109375" style="24" customWidth="1"/>
    <col min="9478" max="9726" width="9.109375" style="24"/>
    <col min="9727" max="9727" width="101.33203125" style="24" customWidth="1"/>
    <col min="9728" max="9728" width="92.33203125" style="24" customWidth="1"/>
    <col min="9729" max="9729" width="27.88671875" style="24" customWidth="1"/>
    <col min="9730" max="9730" width="29.5546875" style="24" customWidth="1"/>
    <col min="9731" max="9731" width="27.33203125" style="24" customWidth="1"/>
    <col min="9732" max="9732" width="27.6640625" style="24" customWidth="1"/>
    <col min="9733" max="9733" width="46.109375" style="24" customWidth="1"/>
    <col min="9734" max="9982" width="9.109375" style="24"/>
    <col min="9983" max="9983" width="101.33203125" style="24" customWidth="1"/>
    <col min="9984" max="9984" width="92.33203125" style="24" customWidth="1"/>
    <col min="9985" max="9985" width="27.88671875" style="24" customWidth="1"/>
    <col min="9986" max="9986" width="29.5546875" style="24" customWidth="1"/>
    <col min="9987" max="9987" width="27.33203125" style="24" customWidth="1"/>
    <col min="9988" max="9988" width="27.6640625" style="24" customWidth="1"/>
    <col min="9989" max="9989" width="46.109375" style="24" customWidth="1"/>
    <col min="9990" max="10238" width="9.109375" style="24"/>
    <col min="10239" max="10239" width="101.33203125" style="24" customWidth="1"/>
    <col min="10240" max="10240" width="92.33203125" style="24" customWidth="1"/>
    <col min="10241" max="10241" width="27.88671875" style="24" customWidth="1"/>
    <col min="10242" max="10242" width="29.5546875" style="24" customWidth="1"/>
    <col min="10243" max="10243" width="27.33203125" style="24" customWidth="1"/>
    <col min="10244" max="10244" width="27.6640625" style="24" customWidth="1"/>
    <col min="10245" max="10245" width="46.109375" style="24" customWidth="1"/>
    <col min="10246" max="10494" width="9.109375" style="24"/>
    <col min="10495" max="10495" width="101.33203125" style="24" customWidth="1"/>
    <col min="10496" max="10496" width="92.33203125" style="24" customWidth="1"/>
    <col min="10497" max="10497" width="27.88671875" style="24" customWidth="1"/>
    <col min="10498" max="10498" width="29.5546875" style="24" customWidth="1"/>
    <col min="10499" max="10499" width="27.33203125" style="24" customWidth="1"/>
    <col min="10500" max="10500" width="27.6640625" style="24" customWidth="1"/>
    <col min="10501" max="10501" width="46.109375" style="24" customWidth="1"/>
    <col min="10502" max="10750" width="9.109375" style="24"/>
    <col min="10751" max="10751" width="101.33203125" style="24" customWidth="1"/>
    <col min="10752" max="10752" width="92.33203125" style="24" customWidth="1"/>
    <col min="10753" max="10753" width="27.88671875" style="24" customWidth="1"/>
    <col min="10754" max="10754" width="29.5546875" style="24" customWidth="1"/>
    <col min="10755" max="10755" width="27.33203125" style="24" customWidth="1"/>
    <col min="10756" max="10756" width="27.6640625" style="24" customWidth="1"/>
    <col min="10757" max="10757" width="46.109375" style="24" customWidth="1"/>
    <col min="10758" max="11006" width="9.109375" style="24"/>
    <col min="11007" max="11007" width="101.33203125" style="24" customWidth="1"/>
    <col min="11008" max="11008" width="92.33203125" style="24" customWidth="1"/>
    <col min="11009" max="11009" width="27.88671875" style="24" customWidth="1"/>
    <col min="11010" max="11010" width="29.5546875" style="24" customWidth="1"/>
    <col min="11011" max="11011" width="27.33203125" style="24" customWidth="1"/>
    <col min="11012" max="11012" width="27.6640625" style="24" customWidth="1"/>
    <col min="11013" max="11013" width="46.109375" style="24" customWidth="1"/>
    <col min="11014" max="11262" width="9.109375" style="24"/>
    <col min="11263" max="11263" width="101.33203125" style="24" customWidth="1"/>
    <col min="11264" max="11264" width="92.33203125" style="24" customWidth="1"/>
    <col min="11265" max="11265" width="27.88671875" style="24" customWidth="1"/>
    <col min="11266" max="11266" width="29.5546875" style="24" customWidth="1"/>
    <col min="11267" max="11267" width="27.33203125" style="24" customWidth="1"/>
    <col min="11268" max="11268" width="27.6640625" style="24" customWidth="1"/>
    <col min="11269" max="11269" width="46.109375" style="24" customWidth="1"/>
    <col min="11270" max="11518" width="9.109375" style="24"/>
    <col min="11519" max="11519" width="101.33203125" style="24" customWidth="1"/>
    <col min="11520" max="11520" width="92.33203125" style="24" customWidth="1"/>
    <col min="11521" max="11521" width="27.88671875" style="24" customWidth="1"/>
    <col min="11522" max="11522" width="29.5546875" style="24" customWidth="1"/>
    <col min="11523" max="11523" width="27.33203125" style="24" customWidth="1"/>
    <col min="11524" max="11524" width="27.6640625" style="24" customWidth="1"/>
    <col min="11525" max="11525" width="46.109375" style="24" customWidth="1"/>
    <col min="11526" max="11774" width="9.109375" style="24"/>
    <col min="11775" max="11775" width="101.33203125" style="24" customWidth="1"/>
    <col min="11776" max="11776" width="92.33203125" style="24" customWidth="1"/>
    <col min="11777" max="11777" width="27.88671875" style="24" customWidth="1"/>
    <col min="11778" max="11778" width="29.5546875" style="24" customWidth="1"/>
    <col min="11779" max="11779" width="27.33203125" style="24" customWidth="1"/>
    <col min="11780" max="11780" width="27.6640625" style="24" customWidth="1"/>
    <col min="11781" max="11781" width="46.109375" style="24" customWidth="1"/>
    <col min="11782" max="12030" width="9.109375" style="24"/>
    <col min="12031" max="12031" width="101.33203125" style="24" customWidth="1"/>
    <col min="12032" max="12032" width="92.33203125" style="24" customWidth="1"/>
    <col min="12033" max="12033" width="27.88671875" style="24" customWidth="1"/>
    <col min="12034" max="12034" width="29.5546875" style="24" customWidth="1"/>
    <col min="12035" max="12035" width="27.33203125" style="24" customWidth="1"/>
    <col min="12036" max="12036" width="27.6640625" style="24" customWidth="1"/>
    <col min="12037" max="12037" width="46.109375" style="24" customWidth="1"/>
    <col min="12038" max="12286" width="9.109375" style="24"/>
    <col min="12287" max="12287" width="101.33203125" style="24" customWidth="1"/>
    <col min="12288" max="12288" width="92.33203125" style="24" customWidth="1"/>
    <col min="12289" max="12289" width="27.88671875" style="24" customWidth="1"/>
    <col min="12290" max="12290" width="29.5546875" style="24" customWidth="1"/>
    <col min="12291" max="12291" width="27.33203125" style="24" customWidth="1"/>
    <col min="12292" max="12292" width="27.6640625" style="24" customWidth="1"/>
    <col min="12293" max="12293" width="46.109375" style="24" customWidth="1"/>
    <col min="12294" max="12542" width="9.109375" style="24"/>
    <col min="12543" max="12543" width="101.33203125" style="24" customWidth="1"/>
    <col min="12544" max="12544" width="92.33203125" style="24" customWidth="1"/>
    <col min="12545" max="12545" width="27.88671875" style="24" customWidth="1"/>
    <col min="12546" max="12546" width="29.5546875" style="24" customWidth="1"/>
    <col min="12547" max="12547" width="27.33203125" style="24" customWidth="1"/>
    <col min="12548" max="12548" width="27.6640625" style="24" customWidth="1"/>
    <col min="12549" max="12549" width="46.109375" style="24" customWidth="1"/>
    <col min="12550" max="12798" width="9.109375" style="24"/>
    <col min="12799" max="12799" width="101.33203125" style="24" customWidth="1"/>
    <col min="12800" max="12800" width="92.33203125" style="24" customWidth="1"/>
    <col min="12801" max="12801" width="27.88671875" style="24" customWidth="1"/>
    <col min="12802" max="12802" width="29.5546875" style="24" customWidth="1"/>
    <col min="12803" max="12803" width="27.33203125" style="24" customWidth="1"/>
    <col min="12804" max="12804" width="27.6640625" style="24" customWidth="1"/>
    <col min="12805" max="12805" width="46.109375" style="24" customWidth="1"/>
    <col min="12806" max="13054" width="9.109375" style="24"/>
    <col min="13055" max="13055" width="101.33203125" style="24" customWidth="1"/>
    <col min="13056" max="13056" width="92.33203125" style="24" customWidth="1"/>
    <col min="13057" max="13057" width="27.88671875" style="24" customWidth="1"/>
    <col min="13058" max="13058" width="29.5546875" style="24" customWidth="1"/>
    <col min="13059" max="13059" width="27.33203125" style="24" customWidth="1"/>
    <col min="13060" max="13060" width="27.6640625" style="24" customWidth="1"/>
    <col min="13061" max="13061" width="46.109375" style="24" customWidth="1"/>
    <col min="13062" max="13310" width="9.109375" style="24"/>
    <col min="13311" max="13311" width="101.33203125" style="24" customWidth="1"/>
    <col min="13312" max="13312" width="92.33203125" style="24" customWidth="1"/>
    <col min="13313" max="13313" width="27.88671875" style="24" customWidth="1"/>
    <col min="13314" max="13314" width="29.5546875" style="24" customWidth="1"/>
    <col min="13315" max="13315" width="27.33203125" style="24" customWidth="1"/>
    <col min="13316" max="13316" width="27.6640625" style="24" customWidth="1"/>
    <col min="13317" max="13317" width="46.109375" style="24" customWidth="1"/>
    <col min="13318" max="13566" width="9.109375" style="24"/>
    <col min="13567" max="13567" width="101.33203125" style="24" customWidth="1"/>
    <col min="13568" max="13568" width="92.33203125" style="24" customWidth="1"/>
    <col min="13569" max="13569" width="27.88671875" style="24" customWidth="1"/>
    <col min="13570" max="13570" width="29.5546875" style="24" customWidth="1"/>
    <col min="13571" max="13571" width="27.33203125" style="24" customWidth="1"/>
    <col min="13572" max="13572" width="27.6640625" style="24" customWidth="1"/>
    <col min="13573" max="13573" width="46.109375" style="24" customWidth="1"/>
    <col min="13574" max="13822" width="9.109375" style="24"/>
    <col min="13823" max="13823" width="101.33203125" style="24" customWidth="1"/>
    <col min="13824" max="13824" width="92.33203125" style="24" customWidth="1"/>
    <col min="13825" max="13825" width="27.88671875" style="24" customWidth="1"/>
    <col min="13826" max="13826" width="29.5546875" style="24" customWidth="1"/>
    <col min="13827" max="13827" width="27.33203125" style="24" customWidth="1"/>
    <col min="13828" max="13828" width="27.6640625" style="24" customWidth="1"/>
    <col min="13829" max="13829" width="46.109375" style="24" customWidth="1"/>
    <col min="13830" max="14078" width="9.109375" style="24"/>
    <col min="14079" max="14079" width="101.33203125" style="24" customWidth="1"/>
    <col min="14080" max="14080" width="92.33203125" style="24" customWidth="1"/>
    <col min="14081" max="14081" width="27.88671875" style="24" customWidth="1"/>
    <col min="14082" max="14082" width="29.5546875" style="24" customWidth="1"/>
    <col min="14083" max="14083" width="27.33203125" style="24" customWidth="1"/>
    <col min="14084" max="14084" width="27.6640625" style="24" customWidth="1"/>
    <col min="14085" max="14085" width="46.109375" style="24" customWidth="1"/>
    <col min="14086" max="14334" width="9.109375" style="24"/>
    <col min="14335" max="14335" width="101.33203125" style="24" customWidth="1"/>
    <col min="14336" max="14336" width="92.33203125" style="24" customWidth="1"/>
    <col min="14337" max="14337" width="27.88671875" style="24" customWidth="1"/>
    <col min="14338" max="14338" width="29.5546875" style="24" customWidth="1"/>
    <col min="14339" max="14339" width="27.33203125" style="24" customWidth="1"/>
    <col min="14340" max="14340" width="27.6640625" style="24" customWidth="1"/>
    <col min="14341" max="14341" width="46.109375" style="24" customWidth="1"/>
    <col min="14342" max="14590" width="9.109375" style="24"/>
    <col min="14591" max="14591" width="101.33203125" style="24" customWidth="1"/>
    <col min="14592" max="14592" width="92.33203125" style="24" customWidth="1"/>
    <col min="14593" max="14593" width="27.88671875" style="24" customWidth="1"/>
    <col min="14594" max="14594" width="29.5546875" style="24" customWidth="1"/>
    <col min="14595" max="14595" width="27.33203125" style="24" customWidth="1"/>
    <col min="14596" max="14596" width="27.6640625" style="24" customWidth="1"/>
    <col min="14597" max="14597" width="46.109375" style="24" customWidth="1"/>
    <col min="14598" max="14846" width="9.109375" style="24"/>
    <col min="14847" max="14847" width="101.33203125" style="24" customWidth="1"/>
    <col min="14848" max="14848" width="92.33203125" style="24" customWidth="1"/>
    <col min="14849" max="14849" width="27.88671875" style="24" customWidth="1"/>
    <col min="14850" max="14850" width="29.5546875" style="24" customWidth="1"/>
    <col min="14851" max="14851" width="27.33203125" style="24" customWidth="1"/>
    <col min="14852" max="14852" width="27.6640625" style="24" customWidth="1"/>
    <col min="14853" max="14853" width="46.109375" style="24" customWidth="1"/>
    <col min="14854" max="15102" width="9.109375" style="24"/>
    <col min="15103" max="15103" width="101.33203125" style="24" customWidth="1"/>
    <col min="15104" max="15104" width="92.33203125" style="24" customWidth="1"/>
    <col min="15105" max="15105" width="27.88671875" style="24" customWidth="1"/>
    <col min="15106" max="15106" width="29.5546875" style="24" customWidth="1"/>
    <col min="15107" max="15107" width="27.33203125" style="24" customWidth="1"/>
    <col min="15108" max="15108" width="27.6640625" style="24" customWidth="1"/>
    <col min="15109" max="15109" width="46.109375" style="24" customWidth="1"/>
    <col min="15110" max="15358" width="9.109375" style="24"/>
    <col min="15359" max="15359" width="101.33203125" style="24" customWidth="1"/>
    <col min="15360" max="15360" width="92.33203125" style="24" customWidth="1"/>
    <col min="15361" max="15361" width="27.88671875" style="24" customWidth="1"/>
    <col min="15362" max="15362" width="29.5546875" style="24" customWidth="1"/>
    <col min="15363" max="15363" width="27.33203125" style="24" customWidth="1"/>
    <col min="15364" max="15364" width="27.6640625" style="24" customWidth="1"/>
    <col min="15365" max="15365" width="46.109375" style="24" customWidth="1"/>
    <col min="15366" max="15614" width="9.109375" style="24"/>
    <col min="15615" max="15615" width="101.33203125" style="24" customWidth="1"/>
    <col min="15616" max="15616" width="92.33203125" style="24" customWidth="1"/>
    <col min="15617" max="15617" width="27.88671875" style="24" customWidth="1"/>
    <col min="15618" max="15618" width="29.5546875" style="24" customWidth="1"/>
    <col min="15619" max="15619" width="27.33203125" style="24" customWidth="1"/>
    <col min="15620" max="15620" width="27.6640625" style="24" customWidth="1"/>
    <col min="15621" max="15621" width="46.109375" style="24" customWidth="1"/>
    <col min="15622" max="15870" width="9.109375" style="24"/>
    <col min="15871" max="15871" width="101.33203125" style="24" customWidth="1"/>
    <col min="15872" max="15872" width="92.33203125" style="24" customWidth="1"/>
    <col min="15873" max="15873" width="27.88671875" style="24" customWidth="1"/>
    <col min="15874" max="15874" width="29.5546875" style="24" customWidth="1"/>
    <col min="15875" max="15875" width="27.33203125" style="24" customWidth="1"/>
    <col min="15876" max="15876" width="27.6640625" style="24" customWidth="1"/>
    <col min="15877" max="15877" width="46.109375" style="24" customWidth="1"/>
    <col min="15878" max="16126" width="9.109375" style="24"/>
    <col min="16127" max="16127" width="101.33203125" style="24" customWidth="1"/>
    <col min="16128" max="16128" width="92.33203125" style="24" customWidth="1"/>
    <col min="16129" max="16129" width="27.88671875" style="24" customWidth="1"/>
    <col min="16130" max="16130" width="29.5546875" style="24" customWidth="1"/>
    <col min="16131" max="16131" width="27.33203125" style="24" customWidth="1"/>
    <col min="16132" max="16132" width="27.6640625" style="24" customWidth="1"/>
    <col min="16133" max="16133" width="46.109375" style="24" customWidth="1"/>
    <col min="16134" max="16384" width="9.109375" style="24"/>
  </cols>
  <sheetData>
    <row r="1" spans="1:11" ht="177" customHeight="1" thickBot="1">
      <c r="B1" s="32"/>
      <c r="C1" s="32"/>
      <c r="D1" s="32"/>
      <c r="E1" s="31"/>
    </row>
    <row r="2" spans="1:11" ht="69" customHeight="1">
      <c r="A2" s="219" t="s">
        <v>96</v>
      </c>
      <c r="B2" s="220"/>
      <c r="C2" s="220"/>
      <c r="D2" s="220"/>
      <c r="E2" s="221"/>
    </row>
    <row r="3" spans="1:11" ht="61.5" customHeight="1">
      <c r="A3" s="214" t="str">
        <f>'Matriz Objetivos x Projetos'!A7:W7</f>
        <v xml:space="preserve">CAU/UF:  </v>
      </c>
      <c r="B3" s="214"/>
      <c r="C3" s="214"/>
      <c r="D3" s="214"/>
      <c r="E3" s="214"/>
      <c r="F3" s="43"/>
      <c r="G3" s="43"/>
      <c r="H3" s="43"/>
      <c r="I3" s="43"/>
      <c r="J3" s="43"/>
      <c r="K3" s="43"/>
    </row>
    <row r="4" spans="1:11" ht="61.5" customHeight="1">
      <c r="A4" s="214" t="s">
        <v>49</v>
      </c>
      <c r="B4" s="214"/>
      <c r="C4" s="214"/>
      <c r="D4" s="214"/>
      <c r="E4" s="214"/>
    </row>
    <row r="5" spans="1:11" s="31" customFormat="1" ht="61.5" customHeight="1">
      <c r="A5" s="62"/>
      <c r="B5" s="63"/>
      <c r="C5" s="63"/>
      <c r="D5" s="63"/>
      <c r="E5" s="63"/>
    </row>
    <row r="6" spans="1:11" ht="61.5" customHeight="1">
      <c r="A6" s="215" t="s">
        <v>78</v>
      </c>
      <c r="B6" s="215"/>
      <c r="C6" s="215"/>
      <c r="D6" s="215"/>
      <c r="E6" s="215"/>
    </row>
    <row r="7" spans="1:11" ht="61.5" customHeight="1">
      <c r="A7" s="69"/>
      <c r="B7" s="70"/>
      <c r="C7" s="70"/>
      <c r="D7" s="70"/>
      <c r="E7" s="71"/>
    </row>
    <row r="8" spans="1:11" s="27" customFormat="1" ht="61.5" customHeight="1">
      <c r="A8" s="72" t="s">
        <v>27</v>
      </c>
      <c r="B8" s="68" t="s">
        <v>75</v>
      </c>
      <c r="C8" s="68" t="s">
        <v>76</v>
      </c>
      <c r="D8" s="68" t="s">
        <v>113</v>
      </c>
      <c r="E8" s="68" t="s">
        <v>114</v>
      </c>
      <c r="F8" s="44"/>
    </row>
    <row r="9" spans="1:11" s="27" customFormat="1" ht="255.75" customHeight="1">
      <c r="A9" s="84" t="s">
        <v>122</v>
      </c>
      <c r="B9" s="80"/>
      <c r="C9" s="80"/>
      <c r="D9" s="80"/>
      <c r="E9" s="61"/>
      <c r="F9" s="44"/>
    </row>
    <row r="10" spans="1:11" s="27" customFormat="1" ht="255.75" customHeight="1">
      <c r="A10" s="126"/>
      <c r="B10" s="130"/>
      <c r="C10" s="128"/>
      <c r="D10" s="80"/>
      <c r="E10" s="61"/>
      <c r="F10" s="44"/>
    </row>
    <row r="11" spans="1:11" s="27" customFormat="1" ht="73.5" customHeight="1">
      <c r="A11" s="216" t="s">
        <v>77</v>
      </c>
      <c r="B11" s="217"/>
      <c r="C11" s="217"/>
      <c r="D11" s="217"/>
      <c r="E11" s="218"/>
      <c r="F11" s="44"/>
    </row>
    <row r="12" spans="1:11" s="27" customFormat="1" ht="64.95" customHeight="1">
      <c r="A12" s="72" t="s">
        <v>28</v>
      </c>
      <c r="B12" s="68" t="s">
        <v>75</v>
      </c>
      <c r="C12" s="68" t="s">
        <v>76</v>
      </c>
      <c r="D12" s="68" t="s">
        <v>113</v>
      </c>
      <c r="E12" s="68" t="s">
        <v>114</v>
      </c>
      <c r="F12" s="44"/>
    </row>
    <row r="13" spans="1:11" s="27" customFormat="1" ht="213" customHeight="1">
      <c r="A13" s="84"/>
      <c r="B13" s="80"/>
      <c r="C13" s="80"/>
      <c r="D13" s="80"/>
      <c r="E13" s="129"/>
      <c r="F13" s="44"/>
    </row>
    <row r="14" spans="1:11" s="27" customFormat="1" ht="213" customHeight="1">
      <c r="A14" s="126"/>
      <c r="B14" s="130"/>
      <c r="C14" s="128"/>
      <c r="D14" s="80"/>
      <c r="E14" s="129"/>
      <c r="F14" s="44"/>
    </row>
    <row r="15" spans="1:11" s="27" customFormat="1" ht="213" customHeight="1">
      <c r="A15" s="126"/>
      <c r="B15" s="130"/>
      <c r="C15" s="128"/>
      <c r="D15" s="80"/>
      <c r="E15" s="129"/>
      <c r="F15" s="44"/>
    </row>
    <row r="16" spans="1:11" s="27" customFormat="1" ht="186.75" customHeight="1">
      <c r="A16" s="84"/>
      <c r="B16" s="80"/>
      <c r="C16" s="80"/>
      <c r="D16" s="80"/>
      <c r="E16" s="129"/>
      <c r="F16" s="44"/>
    </row>
    <row r="17" spans="1:6" s="27" customFormat="1" ht="186.75" customHeight="1">
      <c r="A17" s="126"/>
      <c r="B17" s="130"/>
      <c r="C17" s="128"/>
      <c r="D17" s="80"/>
      <c r="E17" s="129"/>
      <c r="F17" s="44"/>
    </row>
    <row r="18" spans="1:6" s="27" customFormat="1" ht="186.75" customHeight="1">
      <c r="A18" s="126"/>
      <c r="B18" s="127"/>
      <c r="C18" s="128"/>
      <c r="D18" s="80"/>
      <c r="E18" s="129"/>
      <c r="F18" s="44"/>
    </row>
    <row r="19" spans="1:6" s="27" customFormat="1" ht="186.75" customHeight="1">
      <c r="A19" s="126"/>
      <c r="B19" s="127"/>
      <c r="C19" s="128"/>
      <c r="D19" s="80"/>
      <c r="E19" s="129"/>
      <c r="F19" s="44"/>
    </row>
    <row r="20" spans="1:6" s="27" customFormat="1" ht="186.75" customHeight="1" thickBot="1">
      <c r="A20" s="131"/>
      <c r="B20" s="132"/>
      <c r="C20" s="133"/>
      <c r="D20" s="80"/>
      <c r="E20" s="129"/>
      <c r="F20" s="44"/>
    </row>
    <row r="21" spans="1:6" s="27" customFormat="1" ht="89.25" customHeight="1">
      <c r="A21" s="72" t="s">
        <v>29</v>
      </c>
      <c r="B21" s="68" t="s">
        <v>75</v>
      </c>
      <c r="C21" s="68" t="s">
        <v>76</v>
      </c>
      <c r="D21" s="68" t="s">
        <v>113</v>
      </c>
      <c r="E21" s="68" t="s">
        <v>114</v>
      </c>
      <c r="F21" s="44"/>
    </row>
    <row r="22" spans="1:6" s="27" customFormat="1" ht="222" customHeight="1">
      <c r="A22" s="84"/>
      <c r="B22" s="80"/>
      <c r="C22" s="80"/>
      <c r="D22" s="80"/>
      <c r="E22" s="129"/>
      <c r="F22" s="44"/>
    </row>
    <row r="23" spans="1:6" s="27" customFormat="1" ht="246.75" customHeight="1">
      <c r="A23" s="84"/>
      <c r="B23" s="80"/>
      <c r="C23" s="80"/>
      <c r="D23" s="80"/>
      <c r="E23" s="129"/>
      <c r="F23" s="44"/>
    </row>
    <row r="24" spans="1:6" s="27" customFormat="1" ht="98.25" customHeight="1">
      <c r="A24" s="72" t="s">
        <v>30</v>
      </c>
      <c r="B24" s="68" t="s">
        <v>75</v>
      </c>
      <c r="C24" s="68" t="s">
        <v>76</v>
      </c>
      <c r="D24" s="68" t="s">
        <v>113</v>
      </c>
      <c r="E24" s="68" t="s">
        <v>114</v>
      </c>
      <c r="F24" s="44"/>
    </row>
    <row r="25" spans="1:6" s="27" customFormat="1" ht="211.5" customHeight="1">
      <c r="A25" s="84"/>
      <c r="B25" s="80"/>
      <c r="C25" s="80"/>
      <c r="D25" s="80"/>
      <c r="E25" s="61"/>
      <c r="F25" s="44"/>
    </row>
    <row r="26" spans="1:6" s="27" customFormat="1" ht="224.25" customHeight="1">
      <c r="A26" s="84"/>
      <c r="B26" s="80"/>
      <c r="C26" s="80"/>
      <c r="D26" s="80"/>
      <c r="E26" s="61"/>
      <c r="F26" s="44"/>
    </row>
    <row r="27" spans="1:6" s="27" customFormat="1" ht="221.25" customHeight="1">
      <c r="A27" s="84"/>
      <c r="B27" s="80"/>
      <c r="C27" s="80"/>
      <c r="D27" s="80"/>
      <c r="E27" s="61"/>
      <c r="F27" s="44"/>
    </row>
    <row r="28" spans="1:6" s="27" customFormat="1" ht="72" hidden="1" customHeight="1">
      <c r="A28" s="72" t="s">
        <v>31</v>
      </c>
      <c r="B28" s="68" t="s">
        <v>75</v>
      </c>
      <c r="C28" s="68" t="s">
        <v>76</v>
      </c>
      <c r="D28" s="68" t="s">
        <v>105</v>
      </c>
      <c r="E28" s="68" t="s">
        <v>105</v>
      </c>
      <c r="F28" s="44"/>
    </row>
    <row r="29" spans="1:6" s="27" customFormat="1" ht="174" hidden="1" customHeight="1">
      <c r="A29" s="84" t="s">
        <v>32</v>
      </c>
      <c r="B29" s="74" t="s">
        <v>102</v>
      </c>
      <c r="C29" s="74" t="s">
        <v>103</v>
      </c>
      <c r="D29" s="74"/>
      <c r="E29" s="75"/>
      <c r="F29" s="44"/>
    </row>
    <row r="30" spans="1:6" s="27" customFormat="1" ht="217.5" hidden="1" customHeight="1">
      <c r="A30" s="84" t="s">
        <v>33</v>
      </c>
      <c r="B30" s="74" t="s">
        <v>104</v>
      </c>
      <c r="C30" s="74" t="s">
        <v>103</v>
      </c>
      <c r="D30" s="74"/>
      <c r="E30" s="75"/>
      <c r="F30" s="44"/>
    </row>
    <row r="31" spans="1:6" s="27" customFormat="1" ht="77.25" customHeight="1">
      <c r="A31" s="72" t="s">
        <v>34</v>
      </c>
      <c r="B31" s="68" t="s">
        <v>75</v>
      </c>
      <c r="C31" s="68" t="s">
        <v>76</v>
      </c>
      <c r="D31" s="68" t="s">
        <v>113</v>
      </c>
      <c r="E31" s="68" t="s">
        <v>114</v>
      </c>
      <c r="F31" s="44"/>
    </row>
    <row r="32" spans="1:6" s="27" customFormat="1" ht="342.75" customHeight="1">
      <c r="A32" s="84"/>
      <c r="B32" s="80"/>
      <c r="C32" s="80"/>
      <c r="D32" s="80"/>
      <c r="E32" s="61"/>
      <c r="F32" s="44"/>
    </row>
    <row r="33" spans="1:6" s="27" customFormat="1" ht="166.5" customHeight="1">
      <c r="A33" s="126"/>
      <c r="B33" s="134"/>
      <c r="C33" s="128"/>
      <c r="D33" s="80"/>
      <c r="E33" s="61"/>
      <c r="F33" s="44"/>
    </row>
    <row r="34" spans="1:6" s="27" customFormat="1" ht="226.5" customHeight="1">
      <c r="A34" s="84"/>
      <c r="B34" s="80"/>
      <c r="C34" s="80"/>
      <c r="D34" s="80"/>
      <c r="E34" s="61"/>
      <c r="F34" s="44"/>
    </row>
    <row r="35" spans="1:6" s="27" customFormat="1" ht="63.6" customHeight="1">
      <c r="A35" s="72" t="s">
        <v>35</v>
      </c>
      <c r="B35" s="68" t="s">
        <v>75</v>
      </c>
      <c r="C35" s="68" t="s">
        <v>76</v>
      </c>
      <c r="D35" s="68" t="s">
        <v>113</v>
      </c>
      <c r="E35" s="68" t="s">
        <v>114</v>
      </c>
      <c r="F35" s="44"/>
    </row>
    <row r="36" spans="1:6" s="27" customFormat="1" ht="254.25" customHeight="1">
      <c r="A36" s="84"/>
      <c r="B36" s="80"/>
      <c r="C36" s="80"/>
      <c r="D36" s="80"/>
      <c r="E36" s="61"/>
      <c r="F36" s="44"/>
    </row>
    <row r="37" spans="1:6" s="27" customFormat="1" ht="254.25" customHeight="1">
      <c r="A37" s="126"/>
      <c r="B37" s="130"/>
      <c r="C37" s="128"/>
      <c r="D37" s="80"/>
      <c r="E37" s="61"/>
      <c r="F37" s="44"/>
    </row>
    <row r="38" spans="1:6" s="27" customFormat="1" ht="27">
      <c r="A38" s="84"/>
      <c r="B38" s="80"/>
      <c r="C38" s="80"/>
      <c r="D38" s="80"/>
      <c r="E38" s="61"/>
      <c r="F38" s="44"/>
    </row>
    <row r="39" spans="1:6" s="27" customFormat="1" ht="189" customHeight="1">
      <c r="A39" s="126"/>
      <c r="B39" s="135"/>
      <c r="C39" s="128"/>
      <c r="D39" s="80"/>
      <c r="E39" s="61"/>
      <c r="F39" s="44"/>
    </row>
    <row r="40" spans="1:6" s="27" customFormat="1" ht="303" customHeight="1">
      <c r="A40" s="84"/>
      <c r="B40" s="80"/>
      <c r="C40" s="80"/>
      <c r="D40" s="80"/>
      <c r="E40" s="61"/>
      <c r="F40" s="44"/>
    </row>
    <row r="41" spans="1:6" s="27" customFormat="1" ht="233.25" customHeight="1">
      <c r="A41" s="84"/>
      <c r="B41" s="80"/>
      <c r="C41" s="80"/>
      <c r="D41" s="80"/>
      <c r="E41" s="61"/>
      <c r="F41" s="44"/>
    </row>
    <row r="42" spans="1:6" s="44" customFormat="1" ht="65.25" customHeight="1">
      <c r="A42" s="72" t="s">
        <v>36</v>
      </c>
      <c r="B42" s="68" t="s">
        <v>75</v>
      </c>
      <c r="C42" s="68" t="s">
        <v>76</v>
      </c>
      <c r="D42" s="68" t="s">
        <v>113</v>
      </c>
      <c r="E42" s="68" t="s">
        <v>114</v>
      </c>
    </row>
    <row r="43" spans="1:6" s="27" customFormat="1" ht="193.5" customHeight="1">
      <c r="A43" s="73"/>
      <c r="B43" s="74"/>
      <c r="C43" s="74"/>
      <c r="D43" s="74"/>
      <c r="E43" s="79"/>
      <c r="F43" s="44"/>
    </row>
    <row r="44" spans="1:6" s="27" customFormat="1" ht="240.75" customHeight="1">
      <c r="A44" s="73"/>
      <c r="B44" s="74"/>
      <c r="C44" s="74"/>
      <c r="D44" s="74"/>
      <c r="E44" s="78"/>
      <c r="F44" s="44"/>
    </row>
    <row r="45" spans="1:6" s="27" customFormat="1" ht="267.75" customHeight="1">
      <c r="A45" s="73"/>
      <c r="B45" s="74"/>
      <c r="C45" s="74"/>
      <c r="D45" s="74"/>
      <c r="E45" s="78"/>
      <c r="F45" s="44"/>
    </row>
    <row r="46" spans="1:6" s="27" customFormat="1" ht="64.2" customHeight="1">
      <c r="A46" s="72" t="s">
        <v>37</v>
      </c>
      <c r="B46" s="68" t="s">
        <v>75</v>
      </c>
      <c r="C46" s="68" t="s">
        <v>76</v>
      </c>
      <c r="D46" s="68" t="s">
        <v>113</v>
      </c>
      <c r="E46" s="68" t="s">
        <v>114</v>
      </c>
      <c r="F46" s="44"/>
    </row>
    <row r="47" spans="1:6" s="27" customFormat="1" ht="261.75" customHeight="1">
      <c r="A47" s="84"/>
      <c r="B47" s="80"/>
      <c r="C47" s="80"/>
      <c r="D47" s="80"/>
      <c r="E47" s="67"/>
      <c r="F47" s="44"/>
    </row>
    <row r="48" spans="1:6" s="27" customFormat="1" ht="261.75" customHeight="1">
      <c r="A48" s="84"/>
      <c r="B48" s="80"/>
      <c r="C48" s="80"/>
      <c r="D48" s="80"/>
      <c r="E48" s="67"/>
      <c r="F48" s="44"/>
    </row>
    <row r="49" spans="1:6" s="27" customFormat="1" ht="56.4" customHeight="1">
      <c r="A49" s="72" t="s">
        <v>38</v>
      </c>
      <c r="B49" s="68" t="s">
        <v>75</v>
      </c>
      <c r="C49" s="68" t="s">
        <v>76</v>
      </c>
      <c r="D49" s="68" t="s">
        <v>113</v>
      </c>
      <c r="E49" s="68" t="s">
        <v>114</v>
      </c>
      <c r="F49" s="44"/>
    </row>
    <row r="50" spans="1:6" s="27" customFormat="1" ht="197.25" customHeight="1">
      <c r="A50" s="84"/>
      <c r="B50" s="80"/>
      <c r="C50" s="80"/>
      <c r="D50" s="80"/>
      <c r="E50" s="67"/>
      <c r="F50" s="44"/>
    </row>
    <row r="51" spans="1:6" s="27" customFormat="1" ht="197.25" customHeight="1">
      <c r="A51" s="84"/>
      <c r="B51" s="80"/>
      <c r="C51" s="80"/>
      <c r="D51" s="80"/>
      <c r="E51" s="61"/>
      <c r="F51" s="44"/>
    </row>
    <row r="52" spans="1:6" s="27" customFormat="1" ht="61.2" customHeight="1">
      <c r="A52" s="72" t="s">
        <v>39</v>
      </c>
      <c r="B52" s="68" t="s">
        <v>75</v>
      </c>
      <c r="C52" s="68" t="s">
        <v>76</v>
      </c>
      <c r="D52" s="68" t="s">
        <v>113</v>
      </c>
      <c r="E52" s="68" t="s">
        <v>114</v>
      </c>
      <c r="F52" s="44"/>
    </row>
    <row r="53" spans="1:6" s="27" customFormat="1" ht="220.5" customHeight="1">
      <c r="A53" s="84"/>
      <c r="B53" s="80"/>
      <c r="C53" s="80"/>
      <c r="D53" s="80"/>
      <c r="E53" s="67"/>
      <c r="F53" s="44"/>
    </row>
    <row r="54" spans="1:6" s="27" customFormat="1" ht="220.5" customHeight="1">
      <c r="A54" s="84"/>
      <c r="B54" s="80"/>
      <c r="C54" s="80"/>
      <c r="D54" s="80"/>
      <c r="E54" s="129"/>
      <c r="F54" s="44"/>
    </row>
    <row r="55" spans="1:6" s="27" customFormat="1" ht="220.5" customHeight="1">
      <c r="A55" s="84"/>
      <c r="B55" s="80"/>
      <c r="C55" s="80"/>
      <c r="D55" s="80"/>
      <c r="E55" s="136"/>
      <c r="F55" s="44"/>
    </row>
    <row r="56" spans="1:6" s="27" customFormat="1" ht="220.5" customHeight="1">
      <c r="A56" s="84"/>
      <c r="B56" s="80"/>
      <c r="C56" s="80"/>
      <c r="D56" s="80"/>
      <c r="E56" s="129"/>
      <c r="F56" s="44"/>
    </row>
    <row r="57" spans="1:6" s="27" customFormat="1" ht="220.5" customHeight="1">
      <c r="A57" s="84"/>
      <c r="B57" s="80"/>
      <c r="C57" s="80"/>
      <c r="D57" s="80"/>
      <c r="E57" s="129"/>
      <c r="F57" s="44"/>
    </row>
    <row r="58" spans="1:6" s="27" customFormat="1" ht="58.95" customHeight="1">
      <c r="A58" s="72" t="s">
        <v>40</v>
      </c>
      <c r="B58" s="68" t="s">
        <v>75</v>
      </c>
      <c r="C58" s="68" t="s">
        <v>76</v>
      </c>
      <c r="D58" s="68" t="s">
        <v>113</v>
      </c>
      <c r="E58" s="68" t="s">
        <v>114</v>
      </c>
      <c r="F58" s="44"/>
    </row>
    <row r="59" spans="1:6" s="27" customFormat="1" ht="273" customHeight="1">
      <c r="A59" s="73"/>
      <c r="B59" s="77"/>
      <c r="C59" s="77"/>
      <c r="D59" s="77"/>
      <c r="E59" s="75"/>
      <c r="F59" s="44"/>
    </row>
    <row r="60" spans="1:6" s="27" customFormat="1" ht="60" customHeight="1">
      <c r="A60" s="72" t="s">
        <v>41</v>
      </c>
      <c r="B60" s="68" t="s">
        <v>75</v>
      </c>
      <c r="C60" s="68" t="s">
        <v>76</v>
      </c>
      <c r="D60" s="68" t="s">
        <v>113</v>
      </c>
      <c r="E60" s="68" t="s">
        <v>114</v>
      </c>
      <c r="F60" s="44"/>
    </row>
    <row r="61" spans="1:6" s="27" customFormat="1" ht="264" customHeight="1">
      <c r="A61" s="76"/>
      <c r="B61" s="77"/>
      <c r="C61" s="77"/>
      <c r="D61" s="77"/>
      <c r="E61" s="79"/>
      <c r="F61" s="44"/>
    </row>
    <row r="62" spans="1:6" s="27" customFormat="1" ht="264" customHeight="1">
      <c r="A62" s="76"/>
      <c r="B62" s="77"/>
      <c r="C62" s="77"/>
      <c r="D62" s="77"/>
      <c r="E62" s="79"/>
      <c r="F62" s="44"/>
    </row>
    <row r="63" spans="1:6" s="27" customFormat="1" ht="264" customHeight="1">
      <c r="A63" s="76"/>
      <c r="B63" s="77"/>
      <c r="C63" s="77"/>
      <c r="D63" s="77"/>
      <c r="E63" s="79"/>
      <c r="F63" s="44"/>
    </row>
    <row r="64" spans="1:6" s="27" customFormat="1" ht="76.5" customHeight="1">
      <c r="A64" s="72" t="s">
        <v>42</v>
      </c>
      <c r="B64" s="68" t="s">
        <v>75</v>
      </c>
      <c r="C64" s="68" t="s">
        <v>76</v>
      </c>
      <c r="D64" s="68" t="s">
        <v>113</v>
      </c>
      <c r="E64" s="68" t="s">
        <v>114</v>
      </c>
      <c r="F64" s="44"/>
    </row>
    <row r="65" spans="1:6" s="27" customFormat="1" ht="270" customHeight="1">
      <c r="A65" s="73"/>
      <c r="B65" s="77"/>
      <c r="C65" s="77"/>
      <c r="D65" s="77"/>
      <c r="E65" s="75"/>
      <c r="F65" s="44"/>
    </row>
    <row r="66" spans="1:6" s="27" customFormat="1" ht="127.5" customHeight="1">
      <c r="A66" s="72" t="s">
        <v>43</v>
      </c>
      <c r="B66" s="68" t="s">
        <v>75</v>
      </c>
      <c r="C66" s="68" t="s">
        <v>76</v>
      </c>
      <c r="D66" s="68" t="s">
        <v>113</v>
      </c>
      <c r="E66" s="68" t="s">
        <v>114</v>
      </c>
      <c r="F66" s="44"/>
    </row>
    <row r="67" spans="1:6" s="27" customFormat="1" ht="264.75" customHeight="1">
      <c r="A67" s="73"/>
      <c r="B67" s="77"/>
      <c r="C67" s="77"/>
      <c r="D67" s="77"/>
      <c r="E67" s="75"/>
      <c r="F67" s="44"/>
    </row>
    <row r="68" spans="1:6" s="27" customFormat="1" ht="271.5" customHeight="1">
      <c r="A68" s="73"/>
      <c r="B68" s="77"/>
      <c r="C68" s="77"/>
      <c r="D68" s="77"/>
      <c r="E68" s="75"/>
      <c r="F68" s="44"/>
    </row>
    <row r="69" spans="1:6" s="28" customFormat="1" ht="30.75" customHeight="1">
      <c r="A69" s="81"/>
      <c r="B69" s="82"/>
      <c r="C69" s="82"/>
      <c r="D69" s="82"/>
      <c r="E69" s="83"/>
      <c r="F69" s="31"/>
    </row>
    <row r="70" spans="1:6" ht="12" customHeight="1">
      <c r="A70" s="29"/>
      <c r="B70" s="30"/>
      <c r="C70" s="30"/>
      <c r="D70" s="30"/>
      <c r="E70" s="29"/>
    </row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</sheetData>
  <mergeCells count="5">
    <mergeCell ref="A3:E3"/>
    <mergeCell ref="A4:E4"/>
    <mergeCell ref="A6:E6"/>
    <mergeCell ref="A11:E11"/>
    <mergeCell ref="A2:E2"/>
  </mergeCells>
  <pageMargins left="0.511811024" right="0.511811024" top="0.78740157499999996" bottom="0.78740157499999996" header="0.31496062000000002" footer="0.31496062000000002"/>
  <pageSetup paperSize="9" scale="28" fitToHeight="0" orientation="portrait" r:id="rId1"/>
  <rowBreaks count="1" manualBreakCount="1">
    <brk id="22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pageSetUpPr fitToPage="1"/>
  </sheetPr>
  <dimension ref="A2:M41"/>
  <sheetViews>
    <sheetView showGridLines="0" tabSelected="1" topLeftCell="A2" zoomScale="60" zoomScaleNormal="60" zoomScaleSheetLayoutView="80" workbookViewId="0">
      <selection activeCell="A6" sqref="A6:L6"/>
    </sheetView>
  </sheetViews>
  <sheetFormatPr defaultColWidth="9.109375" defaultRowHeight="14.4"/>
  <cols>
    <col min="1" max="1" width="28.6640625" style="2" customWidth="1"/>
    <col min="2" max="2" width="20.44140625" style="2" customWidth="1"/>
    <col min="3" max="3" width="47.5546875" style="2" customWidth="1"/>
    <col min="4" max="4" width="41.88671875" style="2" customWidth="1"/>
    <col min="5" max="5" width="56.6640625" style="2" customWidth="1"/>
    <col min="6" max="6" width="45.5546875" style="2" customWidth="1"/>
    <col min="7" max="7" width="46.88671875" style="2" customWidth="1"/>
    <col min="8" max="13" width="33" style="2" customWidth="1"/>
    <col min="14" max="16384" width="9.109375" style="2"/>
  </cols>
  <sheetData>
    <row r="2" spans="1:13" ht="86.25" customHeight="1"/>
    <row r="3" spans="1:13" s="3" customFormat="1" ht="104.25" hidden="1" customHeight="1">
      <c r="A3" s="277" t="s">
        <v>91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3" s="3" customFormat="1" ht="60" hidden="1" customHeight="1">
      <c r="A4" s="287" t="s">
        <v>212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3" s="3" customFormat="1" ht="30" customHeight="1">
      <c r="A5" s="279" t="s">
        <v>300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3" s="3" customFormat="1" ht="30" customHeight="1">
      <c r="A6" s="279" t="s">
        <v>213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3" s="3" customFormat="1" ht="30" customHeight="1">
      <c r="A7" s="279" t="s">
        <v>93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</row>
    <row r="8" spans="1:13" s="3" customFormat="1" ht="39" customHeight="1">
      <c r="A8" s="280" t="s">
        <v>4</v>
      </c>
      <c r="B8" s="282" t="s">
        <v>204</v>
      </c>
      <c r="C8" s="282" t="s">
        <v>5</v>
      </c>
      <c r="D8" s="282" t="s">
        <v>52</v>
      </c>
      <c r="E8" s="278" t="s">
        <v>203</v>
      </c>
      <c r="F8" s="282" t="s">
        <v>248</v>
      </c>
      <c r="G8" s="282" t="s">
        <v>249</v>
      </c>
      <c r="H8" s="282" t="s">
        <v>250</v>
      </c>
      <c r="I8" s="151" t="s">
        <v>251</v>
      </c>
      <c r="J8" s="283" t="s">
        <v>185</v>
      </c>
      <c r="K8" s="283"/>
      <c r="L8" s="284"/>
    </row>
    <row r="9" spans="1:13" s="3" customFormat="1" ht="74.25" customHeight="1">
      <c r="A9" s="281"/>
      <c r="B9" s="278"/>
      <c r="C9" s="278"/>
      <c r="D9" s="278"/>
      <c r="E9" s="278"/>
      <c r="F9" s="278"/>
      <c r="G9" s="278"/>
      <c r="H9" s="278"/>
      <c r="I9" s="120" t="s">
        <v>252</v>
      </c>
      <c r="J9" s="120" t="s">
        <v>253</v>
      </c>
      <c r="K9" s="150" t="s">
        <v>254</v>
      </c>
      <c r="L9" s="120" t="s">
        <v>255</v>
      </c>
    </row>
    <row r="10" spans="1:13" s="3" customFormat="1" ht="59.25" customHeight="1">
      <c r="A10" s="186" t="s">
        <v>292</v>
      </c>
      <c r="B10" s="187" t="s">
        <v>293</v>
      </c>
      <c r="C10" s="176" t="s">
        <v>260</v>
      </c>
      <c r="D10" s="197" t="s">
        <v>28</v>
      </c>
      <c r="E10" s="176" t="s">
        <v>276</v>
      </c>
      <c r="F10" s="177">
        <v>341433.88</v>
      </c>
      <c r="G10" s="177">
        <v>341433.88</v>
      </c>
      <c r="H10" s="177">
        <v>341417.56</v>
      </c>
      <c r="I10" s="170">
        <f t="shared" ref="I10:I37" si="0">IFERROR(H10/G10*100,)</f>
        <v>99.995220157999555</v>
      </c>
      <c r="J10" s="188">
        <v>23681.47</v>
      </c>
      <c r="K10" s="196">
        <v>18386.759999999998</v>
      </c>
      <c r="L10" s="194">
        <f>IFERROR(K10/J10*100,)</f>
        <v>77.641970705365821</v>
      </c>
      <c r="M10" s="45"/>
    </row>
    <row r="11" spans="1:13" s="3" customFormat="1" ht="59.25" customHeight="1">
      <c r="A11" s="186" t="s">
        <v>292</v>
      </c>
      <c r="B11" s="187" t="s">
        <v>293</v>
      </c>
      <c r="C11" s="176" t="s">
        <v>261</v>
      </c>
      <c r="D11" s="197" t="s">
        <v>40</v>
      </c>
      <c r="E11" s="176" t="s">
        <v>277</v>
      </c>
      <c r="F11" s="177">
        <v>328044.68</v>
      </c>
      <c r="G11" s="177">
        <v>328044.68</v>
      </c>
      <c r="H11" s="177">
        <v>326040.23</v>
      </c>
      <c r="I11" s="170">
        <f t="shared" si="0"/>
        <v>99.388970429272007</v>
      </c>
      <c r="J11" s="188">
        <v>15987.88</v>
      </c>
      <c r="K11" s="196">
        <v>17558.63</v>
      </c>
      <c r="L11" s="194">
        <f t="shared" ref="L11:L37" si="1">IFERROR(K11/J11*100,)</f>
        <v>109.82462965696516</v>
      </c>
      <c r="M11" s="45"/>
    </row>
    <row r="12" spans="1:13" s="3" customFormat="1" ht="59.25" customHeight="1">
      <c r="A12" s="186" t="s">
        <v>294</v>
      </c>
      <c r="B12" s="187" t="s">
        <v>293</v>
      </c>
      <c r="C12" s="176" t="s">
        <v>262</v>
      </c>
      <c r="D12" s="197" t="s">
        <v>36</v>
      </c>
      <c r="E12" s="176" t="s">
        <v>278</v>
      </c>
      <c r="F12" s="177">
        <v>69547</v>
      </c>
      <c r="G12" s="177">
        <v>69547</v>
      </c>
      <c r="H12" s="177">
        <v>69517.56</v>
      </c>
      <c r="I12" s="170">
        <f t="shared" si="0"/>
        <v>99.957668914547</v>
      </c>
      <c r="J12" s="188">
        <v>0</v>
      </c>
      <c r="K12" s="196">
        <v>3743.81</v>
      </c>
      <c r="L12" s="194">
        <f t="shared" si="1"/>
        <v>0</v>
      </c>
      <c r="M12" s="45"/>
    </row>
    <row r="13" spans="1:13" s="3" customFormat="1" ht="59.25" customHeight="1">
      <c r="A13" s="186" t="s">
        <v>292</v>
      </c>
      <c r="B13" s="187" t="s">
        <v>293</v>
      </c>
      <c r="C13" s="176" t="s">
        <v>263</v>
      </c>
      <c r="D13" s="197" t="s">
        <v>46</v>
      </c>
      <c r="E13" s="176" t="s">
        <v>279</v>
      </c>
      <c r="F13" s="177">
        <v>133091</v>
      </c>
      <c r="G13" s="177">
        <v>133091</v>
      </c>
      <c r="H13" s="177">
        <v>131022.49</v>
      </c>
      <c r="I13" s="170">
        <f t="shared" si="0"/>
        <v>98.445792728283649</v>
      </c>
      <c r="J13" s="188">
        <v>9848.73</v>
      </c>
      <c r="K13" s="196">
        <v>7056.11</v>
      </c>
      <c r="L13" s="194">
        <f t="shared" si="1"/>
        <v>71.644871978417527</v>
      </c>
      <c r="M13" s="45"/>
    </row>
    <row r="14" spans="1:13" s="3" customFormat="1" ht="59.25" customHeight="1">
      <c r="A14" s="186" t="s">
        <v>294</v>
      </c>
      <c r="B14" s="187" t="s">
        <v>293</v>
      </c>
      <c r="C14" s="176" t="s">
        <v>264</v>
      </c>
      <c r="D14" s="197" t="s">
        <v>48</v>
      </c>
      <c r="E14" s="176" t="s">
        <v>280</v>
      </c>
      <c r="F14" s="177">
        <v>20484.740000000002</v>
      </c>
      <c r="G14" s="177">
        <v>20484.740000000002</v>
      </c>
      <c r="H14" s="177">
        <v>16651.27</v>
      </c>
      <c r="I14" s="170">
        <f t="shared" si="0"/>
        <v>81.286215983214817</v>
      </c>
      <c r="J14" s="188">
        <v>0</v>
      </c>
      <c r="K14" s="196">
        <v>896.74</v>
      </c>
      <c r="L14" s="194">
        <f t="shared" si="1"/>
        <v>0</v>
      </c>
    </row>
    <row r="15" spans="1:13" s="3" customFormat="1" ht="59.25" customHeight="1">
      <c r="A15" s="186" t="s">
        <v>292</v>
      </c>
      <c r="B15" s="187" t="s">
        <v>293</v>
      </c>
      <c r="C15" s="176" t="s">
        <v>265</v>
      </c>
      <c r="D15" s="197" t="s">
        <v>28</v>
      </c>
      <c r="E15" s="176" t="s">
        <v>281</v>
      </c>
      <c r="F15" s="177">
        <v>21891.54</v>
      </c>
      <c r="G15" s="177">
        <v>21891.54</v>
      </c>
      <c r="H15" s="177">
        <v>21891.54</v>
      </c>
      <c r="I15" s="170">
        <f t="shared" si="0"/>
        <v>100</v>
      </c>
      <c r="J15" s="188">
        <v>21891.54</v>
      </c>
      <c r="K15" s="196">
        <v>21891.54</v>
      </c>
      <c r="L15" s="194">
        <f t="shared" si="1"/>
        <v>100</v>
      </c>
    </row>
    <row r="16" spans="1:13" s="3" customFormat="1" ht="59.25" customHeight="1">
      <c r="A16" s="186" t="s">
        <v>292</v>
      </c>
      <c r="B16" s="187" t="s">
        <v>293</v>
      </c>
      <c r="C16" s="176" t="s">
        <v>266</v>
      </c>
      <c r="D16" s="197" t="s">
        <v>46</v>
      </c>
      <c r="E16" s="176" t="s">
        <v>282</v>
      </c>
      <c r="F16" s="177">
        <v>3995.97</v>
      </c>
      <c r="G16" s="177">
        <v>3995.97</v>
      </c>
      <c r="H16" s="177">
        <v>3995.97</v>
      </c>
      <c r="I16" s="170">
        <f t="shared" si="0"/>
        <v>100</v>
      </c>
      <c r="J16" s="188">
        <v>3995.9700000000003</v>
      </c>
      <c r="K16" s="196">
        <v>3995.97</v>
      </c>
      <c r="L16" s="194">
        <f t="shared" si="1"/>
        <v>99.999999999999986</v>
      </c>
    </row>
    <row r="17" spans="1:12" s="3" customFormat="1" ht="59.25" customHeight="1">
      <c r="A17" s="186" t="s">
        <v>292</v>
      </c>
      <c r="B17" s="187" t="s">
        <v>293</v>
      </c>
      <c r="C17" s="176" t="s">
        <v>267</v>
      </c>
      <c r="D17" s="197" t="s">
        <v>39</v>
      </c>
      <c r="E17" s="176" t="s">
        <v>283</v>
      </c>
      <c r="F17" s="177">
        <v>7800</v>
      </c>
      <c r="G17" s="177">
        <v>7800</v>
      </c>
      <c r="H17" s="177">
        <v>7411.82</v>
      </c>
      <c r="I17" s="170">
        <f t="shared" si="0"/>
        <v>95.023333333333326</v>
      </c>
      <c r="J17" s="188">
        <v>0</v>
      </c>
      <c r="K17" s="196">
        <v>399.16</v>
      </c>
      <c r="L17" s="194">
        <f t="shared" si="1"/>
        <v>0</v>
      </c>
    </row>
    <row r="18" spans="1:12" s="3" customFormat="1" ht="59.25" customHeight="1">
      <c r="A18" s="186" t="s">
        <v>292</v>
      </c>
      <c r="B18" s="187" t="s">
        <v>293</v>
      </c>
      <c r="C18" s="176" t="s">
        <v>268</v>
      </c>
      <c r="D18" s="197" t="s">
        <v>39</v>
      </c>
      <c r="E18" s="176" t="s">
        <v>284</v>
      </c>
      <c r="F18" s="177">
        <v>9911.4599999999991</v>
      </c>
      <c r="G18" s="177">
        <v>9911.4599999999991</v>
      </c>
      <c r="H18" s="177">
        <v>9911.4599999999991</v>
      </c>
      <c r="I18" s="170">
        <f t="shared" si="0"/>
        <v>100</v>
      </c>
      <c r="J18" s="188">
        <v>0</v>
      </c>
      <c r="K18" s="196">
        <v>533.77</v>
      </c>
      <c r="L18" s="194">
        <f t="shared" si="1"/>
        <v>0</v>
      </c>
    </row>
    <row r="19" spans="1:12" s="3" customFormat="1" ht="59.25" customHeight="1">
      <c r="A19" s="186" t="s">
        <v>294</v>
      </c>
      <c r="B19" s="187" t="s">
        <v>293</v>
      </c>
      <c r="C19" s="176" t="s">
        <v>269</v>
      </c>
      <c r="D19" s="176" t="s">
        <v>40</v>
      </c>
      <c r="E19" s="176" t="s">
        <v>285</v>
      </c>
      <c r="F19" s="177">
        <v>5220</v>
      </c>
      <c r="G19" s="177">
        <v>5220</v>
      </c>
      <c r="H19" s="177">
        <v>810</v>
      </c>
      <c r="I19" s="170">
        <f t="shared" si="0"/>
        <v>15.517241379310345</v>
      </c>
      <c r="J19" s="188">
        <v>5220</v>
      </c>
      <c r="K19" s="196">
        <v>810</v>
      </c>
      <c r="L19" s="194">
        <f t="shared" si="1"/>
        <v>15.517241379310345</v>
      </c>
    </row>
    <row r="20" spans="1:12" s="3" customFormat="1" ht="59.25" customHeight="1">
      <c r="A20" s="186" t="s">
        <v>294</v>
      </c>
      <c r="B20" s="187" t="s">
        <v>293</v>
      </c>
      <c r="C20" s="176" t="s">
        <v>270</v>
      </c>
      <c r="D20" s="176" t="s">
        <v>37</v>
      </c>
      <c r="E20" s="176" t="s">
        <v>286</v>
      </c>
      <c r="F20" s="177">
        <v>2210.37</v>
      </c>
      <c r="G20" s="177">
        <v>2210.37</v>
      </c>
      <c r="H20" s="177">
        <v>2210.37</v>
      </c>
      <c r="I20" s="170">
        <f t="shared" si="0"/>
        <v>100</v>
      </c>
      <c r="J20" s="188">
        <v>0</v>
      </c>
      <c r="K20" s="196">
        <v>119.04</v>
      </c>
      <c r="L20" s="194">
        <f t="shared" si="1"/>
        <v>0</v>
      </c>
    </row>
    <row r="21" spans="1:12" s="3" customFormat="1" ht="59.25" customHeight="1">
      <c r="A21" s="186" t="s">
        <v>294</v>
      </c>
      <c r="B21" s="187" t="s">
        <v>295</v>
      </c>
      <c r="C21" s="176" t="s">
        <v>271</v>
      </c>
      <c r="D21" s="176" t="s">
        <v>30</v>
      </c>
      <c r="E21" s="176" t="s">
        <v>287</v>
      </c>
      <c r="F21" s="177">
        <v>0</v>
      </c>
      <c r="G21" s="177">
        <v>0</v>
      </c>
      <c r="H21" s="177">
        <v>0</v>
      </c>
      <c r="I21" s="170">
        <f t="shared" si="0"/>
        <v>0</v>
      </c>
      <c r="J21" s="188">
        <v>0</v>
      </c>
      <c r="K21" s="196">
        <v>0</v>
      </c>
      <c r="L21" s="194">
        <f t="shared" si="1"/>
        <v>0</v>
      </c>
    </row>
    <row r="22" spans="1:12" s="3" customFormat="1" ht="59.25" customHeight="1">
      <c r="A22" s="186" t="s">
        <v>294</v>
      </c>
      <c r="B22" s="187" t="s">
        <v>293</v>
      </c>
      <c r="C22" s="176" t="s">
        <v>272</v>
      </c>
      <c r="D22" s="176" t="s">
        <v>39</v>
      </c>
      <c r="E22" s="176" t="s">
        <v>288</v>
      </c>
      <c r="F22" s="177">
        <v>5000</v>
      </c>
      <c r="G22" s="177">
        <v>5000</v>
      </c>
      <c r="H22" s="177">
        <v>0</v>
      </c>
      <c r="I22" s="170">
        <f t="shared" si="0"/>
        <v>0</v>
      </c>
      <c r="J22" s="188">
        <v>0</v>
      </c>
      <c r="K22" s="196">
        <v>0</v>
      </c>
      <c r="L22" s="194">
        <f t="shared" si="1"/>
        <v>0</v>
      </c>
    </row>
    <row r="23" spans="1:12" s="3" customFormat="1" ht="59.25" customHeight="1">
      <c r="A23" s="186" t="s">
        <v>294</v>
      </c>
      <c r="B23" s="187" t="s">
        <v>296</v>
      </c>
      <c r="C23" s="176" t="s">
        <v>273</v>
      </c>
      <c r="D23" s="176" t="s">
        <v>41</v>
      </c>
      <c r="E23" s="176" t="s">
        <v>289</v>
      </c>
      <c r="F23" s="177">
        <v>0</v>
      </c>
      <c r="G23" s="177">
        <v>0</v>
      </c>
      <c r="H23" s="177">
        <v>0</v>
      </c>
      <c r="I23" s="170">
        <f t="shared" si="0"/>
        <v>0</v>
      </c>
      <c r="J23" s="188">
        <v>0</v>
      </c>
      <c r="K23" s="196">
        <v>0</v>
      </c>
      <c r="L23" s="194">
        <f t="shared" si="1"/>
        <v>0</v>
      </c>
    </row>
    <row r="24" spans="1:12" s="3" customFormat="1" ht="59.25" customHeight="1">
      <c r="A24" s="186" t="s">
        <v>294</v>
      </c>
      <c r="B24" s="187" t="s">
        <v>296</v>
      </c>
      <c r="C24" s="176" t="s">
        <v>274</v>
      </c>
      <c r="D24" s="176" t="s">
        <v>38</v>
      </c>
      <c r="E24" s="176" t="s">
        <v>290</v>
      </c>
      <c r="F24" s="177">
        <v>0</v>
      </c>
      <c r="G24" s="177">
        <v>0</v>
      </c>
      <c r="H24" s="177">
        <v>0</v>
      </c>
      <c r="I24" s="170">
        <f t="shared" si="0"/>
        <v>0</v>
      </c>
      <c r="J24" s="188">
        <v>0</v>
      </c>
      <c r="K24" s="196">
        <v>0</v>
      </c>
      <c r="L24" s="194">
        <f t="shared" si="1"/>
        <v>0</v>
      </c>
    </row>
    <row r="25" spans="1:12" s="3" customFormat="1" ht="81.599999999999994" customHeight="1">
      <c r="A25" s="186" t="s">
        <v>294</v>
      </c>
      <c r="B25" s="187" t="s">
        <v>293</v>
      </c>
      <c r="C25" s="176" t="s">
        <v>275</v>
      </c>
      <c r="D25" s="176" t="s">
        <v>46</v>
      </c>
      <c r="E25" s="176" t="s">
        <v>291</v>
      </c>
      <c r="F25" s="177">
        <v>1961.26</v>
      </c>
      <c r="G25" s="177">
        <v>1961.26</v>
      </c>
      <c r="H25" s="177">
        <v>1961.26</v>
      </c>
      <c r="I25" s="170">
        <f t="shared" si="0"/>
        <v>100</v>
      </c>
      <c r="J25" s="188">
        <v>0</v>
      </c>
      <c r="K25" s="196">
        <v>105.62</v>
      </c>
      <c r="L25" s="194">
        <f t="shared" si="1"/>
        <v>0</v>
      </c>
    </row>
    <row r="26" spans="1:12" s="3" customFormat="1" ht="59.25" hidden="1" customHeight="1">
      <c r="A26" s="121"/>
      <c r="B26" s="122"/>
      <c r="C26" s="123"/>
      <c r="D26" s="123"/>
      <c r="E26" s="123"/>
      <c r="F26" s="139"/>
      <c r="G26" s="139"/>
      <c r="H26" s="124"/>
      <c r="I26" s="170">
        <f t="shared" si="0"/>
        <v>0</v>
      </c>
      <c r="J26" s="124"/>
      <c r="K26" s="193"/>
      <c r="L26" s="194">
        <f t="shared" si="1"/>
        <v>0</v>
      </c>
    </row>
    <row r="27" spans="1:12" s="3" customFormat="1" ht="59.25" hidden="1" customHeight="1">
      <c r="A27" s="121"/>
      <c r="B27" s="122"/>
      <c r="C27" s="123"/>
      <c r="D27" s="123"/>
      <c r="E27" s="123"/>
      <c r="F27" s="139"/>
      <c r="G27" s="139"/>
      <c r="H27" s="124"/>
      <c r="I27" s="170">
        <f t="shared" si="0"/>
        <v>0</v>
      </c>
      <c r="J27" s="124"/>
      <c r="K27" s="193"/>
      <c r="L27" s="194">
        <f t="shared" si="1"/>
        <v>0</v>
      </c>
    </row>
    <row r="28" spans="1:12" s="3" customFormat="1" ht="59.25" hidden="1" customHeight="1">
      <c r="A28" s="121"/>
      <c r="B28" s="122"/>
      <c r="C28" s="123"/>
      <c r="D28" s="123"/>
      <c r="E28" s="123"/>
      <c r="F28" s="139"/>
      <c r="G28" s="139"/>
      <c r="H28" s="124"/>
      <c r="I28" s="170">
        <f t="shared" si="0"/>
        <v>0</v>
      </c>
      <c r="J28" s="124"/>
      <c r="K28" s="193"/>
      <c r="L28" s="194">
        <f t="shared" si="1"/>
        <v>0</v>
      </c>
    </row>
    <row r="29" spans="1:12" s="3" customFormat="1" ht="59.25" hidden="1" customHeight="1">
      <c r="A29" s="121"/>
      <c r="B29" s="122"/>
      <c r="C29" s="123"/>
      <c r="D29" s="123"/>
      <c r="E29" s="123"/>
      <c r="F29" s="139"/>
      <c r="G29" s="139"/>
      <c r="H29" s="124"/>
      <c r="I29" s="170">
        <f t="shared" si="0"/>
        <v>0</v>
      </c>
      <c r="J29" s="124"/>
      <c r="K29" s="193"/>
      <c r="L29" s="194">
        <f t="shared" si="1"/>
        <v>0</v>
      </c>
    </row>
    <row r="30" spans="1:12" s="3" customFormat="1" ht="59.25" hidden="1" customHeight="1">
      <c r="A30" s="121"/>
      <c r="B30" s="122"/>
      <c r="C30" s="123"/>
      <c r="D30" s="123"/>
      <c r="E30" s="123"/>
      <c r="F30" s="139"/>
      <c r="G30" s="139"/>
      <c r="H30" s="124"/>
      <c r="I30" s="170">
        <f t="shared" si="0"/>
        <v>0</v>
      </c>
      <c r="J30" s="124"/>
      <c r="K30" s="193"/>
      <c r="L30" s="194">
        <f t="shared" si="1"/>
        <v>0</v>
      </c>
    </row>
    <row r="31" spans="1:12" s="3" customFormat="1" ht="59.25" hidden="1" customHeight="1">
      <c r="A31" s="121"/>
      <c r="B31" s="122"/>
      <c r="C31" s="123"/>
      <c r="D31" s="123"/>
      <c r="E31" s="123"/>
      <c r="F31" s="139"/>
      <c r="G31" s="139"/>
      <c r="H31" s="124"/>
      <c r="I31" s="170">
        <f t="shared" si="0"/>
        <v>0</v>
      </c>
      <c r="J31" s="124"/>
      <c r="K31" s="193"/>
      <c r="L31" s="194">
        <f t="shared" si="1"/>
        <v>0</v>
      </c>
    </row>
    <row r="32" spans="1:12" s="3" customFormat="1" ht="59.25" hidden="1" customHeight="1">
      <c r="A32" s="121"/>
      <c r="B32" s="122"/>
      <c r="C32" s="123"/>
      <c r="D32" s="123"/>
      <c r="E32" s="123"/>
      <c r="F32" s="139"/>
      <c r="G32" s="139"/>
      <c r="H32" s="124"/>
      <c r="I32" s="170">
        <f t="shared" si="0"/>
        <v>0</v>
      </c>
      <c r="J32" s="124"/>
      <c r="K32" s="193"/>
      <c r="L32" s="194">
        <f t="shared" si="1"/>
        <v>0</v>
      </c>
    </row>
    <row r="33" spans="1:12" s="3" customFormat="1" ht="59.25" hidden="1" customHeight="1">
      <c r="A33" s="121"/>
      <c r="B33" s="122"/>
      <c r="C33" s="123"/>
      <c r="D33" s="123"/>
      <c r="E33" s="123"/>
      <c r="F33" s="139"/>
      <c r="G33" s="139"/>
      <c r="H33" s="124"/>
      <c r="I33" s="170">
        <f t="shared" si="0"/>
        <v>0</v>
      </c>
      <c r="J33" s="124"/>
      <c r="K33" s="193"/>
      <c r="L33" s="194">
        <f t="shared" si="1"/>
        <v>0</v>
      </c>
    </row>
    <row r="34" spans="1:12" s="3" customFormat="1" ht="59.25" hidden="1" customHeight="1">
      <c r="A34" s="121"/>
      <c r="B34" s="122"/>
      <c r="C34" s="123"/>
      <c r="D34" s="123"/>
      <c r="E34" s="123"/>
      <c r="F34" s="139"/>
      <c r="G34" s="139"/>
      <c r="H34" s="124"/>
      <c r="I34" s="170">
        <f t="shared" si="0"/>
        <v>0</v>
      </c>
      <c r="J34" s="124"/>
      <c r="K34" s="193"/>
      <c r="L34" s="194">
        <f t="shared" si="1"/>
        <v>0</v>
      </c>
    </row>
    <row r="35" spans="1:12" s="3" customFormat="1" ht="59.25" hidden="1" customHeight="1">
      <c r="A35" s="121"/>
      <c r="B35" s="122"/>
      <c r="C35" s="123"/>
      <c r="D35" s="123"/>
      <c r="E35" s="123"/>
      <c r="F35" s="139"/>
      <c r="G35" s="139"/>
      <c r="H35" s="124"/>
      <c r="I35" s="170">
        <f t="shared" si="0"/>
        <v>0</v>
      </c>
      <c r="J35" s="124"/>
      <c r="K35" s="193"/>
      <c r="L35" s="194">
        <f t="shared" si="1"/>
        <v>0</v>
      </c>
    </row>
    <row r="36" spans="1:12" s="3" customFormat="1" ht="59.25" hidden="1" customHeight="1">
      <c r="A36" s="121"/>
      <c r="B36" s="122"/>
      <c r="C36" s="123"/>
      <c r="D36" s="123"/>
      <c r="E36" s="123"/>
      <c r="F36" s="139"/>
      <c r="G36" s="139"/>
      <c r="H36" s="124"/>
      <c r="I36" s="170">
        <f t="shared" si="0"/>
        <v>0</v>
      </c>
      <c r="J36" s="124"/>
      <c r="K36" s="193"/>
      <c r="L36" s="194">
        <f t="shared" si="1"/>
        <v>0</v>
      </c>
    </row>
    <row r="37" spans="1:12" s="3" customFormat="1" ht="35.25" customHeight="1" thickBot="1">
      <c r="A37" s="290" t="s">
        <v>6</v>
      </c>
      <c r="B37" s="291"/>
      <c r="C37" s="291"/>
      <c r="D37" s="291"/>
      <c r="E37" s="292"/>
      <c r="F37" s="178">
        <f>SUM(F10:F36)</f>
        <v>950591.9</v>
      </c>
      <c r="G37" s="178">
        <f t="shared" ref="G37:K37" si="2">SUM(G10:G36)</f>
        <v>950591.9</v>
      </c>
      <c r="H37" s="178">
        <f t="shared" si="2"/>
        <v>932841.53</v>
      </c>
      <c r="I37" s="86">
        <f t="shared" si="0"/>
        <v>98.132703424045587</v>
      </c>
      <c r="J37" s="178">
        <f t="shared" si="2"/>
        <v>80625.59</v>
      </c>
      <c r="K37" s="178">
        <f t="shared" si="2"/>
        <v>75497.149999999994</v>
      </c>
      <c r="L37" s="171">
        <f t="shared" si="1"/>
        <v>93.639190733363932</v>
      </c>
    </row>
    <row r="38" spans="1:12" s="3" customFormat="1">
      <c r="A38" s="285" t="s">
        <v>209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</row>
    <row r="39" spans="1:12" s="3" customFormat="1" ht="21">
      <c r="A39" s="279" t="s">
        <v>205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s="3" customFormat="1" ht="99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</row>
    <row r="41" spans="1:12" s="3" customFormat="1" ht="12.75" customHeight="1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</row>
  </sheetData>
  <sheetProtection formatCells="0" formatRows="0" insertRows="0" deleteRows="0"/>
  <mergeCells count="19">
    <mergeCell ref="A38:L38"/>
    <mergeCell ref="A41:L41"/>
    <mergeCell ref="A4:L4"/>
    <mergeCell ref="A40:L40"/>
    <mergeCell ref="A39:L39"/>
    <mergeCell ref="A37:E37"/>
    <mergeCell ref="A3:L3"/>
    <mergeCell ref="E8:E9"/>
    <mergeCell ref="A6:L6"/>
    <mergeCell ref="A8:A9"/>
    <mergeCell ref="B8:B9"/>
    <mergeCell ref="C8:C9"/>
    <mergeCell ref="D8:D9"/>
    <mergeCell ref="A5:L5"/>
    <mergeCell ref="A7:L7"/>
    <mergeCell ref="H8:H9"/>
    <mergeCell ref="F8:F9"/>
    <mergeCell ref="J8:L8"/>
    <mergeCell ref="G8:G9"/>
  </mergeCells>
  <phoneticPr fontId="47" type="noConversion"/>
  <conditionalFormatting sqref="I10:I36">
    <cfRule type="cellIs" dxfId="4" priority="3" operator="greaterThan">
      <formula>100</formula>
    </cfRule>
  </conditionalFormatting>
  <conditionalFormatting sqref="L10:L36">
    <cfRule type="cellIs" dxfId="3" priority="2" operator="greaterThan">
      <formula>100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Projetos'!$B$11:$B$24</xm:f>
          </x14:formula1>
          <xm:sqref>D10:D36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A3:U28"/>
  <sheetViews>
    <sheetView showGridLines="0" zoomScaleNormal="100" zoomScaleSheetLayoutView="80" workbookViewId="0">
      <selection activeCell="A5" sqref="A5:E5"/>
    </sheetView>
  </sheetViews>
  <sheetFormatPr defaultRowHeight="14.4"/>
  <cols>
    <col min="1" max="1" width="41.44140625" bestFit="1" customWidth="1"/>
    <col min="2" max="2" width="19" customWidth="1"/>
    <col min="3" max="3" width="20" customWidth="1"/>
    <col min="4" max="4" width="17.33203125" customWidth="1"/>
    <col min="5" max="5" width="17.44140625" customWidth="1"/>
    <col min="7" max="7" width="11.33203125" bestFit="1" customWidth="1"/>
  </cols>
  <sheetData>
    <row r="3" spans="1:21" ht="30.75" customHeight="1"/>
    <row r="4" spans="1:21" ht="79.5" hidden="1" customHeight="1">
      <c r="A4" s="294" t="s">
        <v>214</v>
      </c>
      <c r="B4" s="294"/>
      <c r="C4" s="294"/>
      <c r="D4" s="294"/>
      <c r="E4" s="294"/>
    </row>
    <row r="5" spans="1:21" ht="21">
      <c r="A5" s="348" t="s">
        <v>300</v>
      </c>
      <c r="B5" s="349"/>
      <c r="C5" s="349"/>
      <c r="D5" s="349"/>
      <c r="E5" s="350"/>
    </row>
    <row r="6" spans="1:21" s="2" customFormat="1" ht="24" customHeight="1">
      <c r="A6" s="54" t="s">
        <v>215</v>
      </c>
      <c r="B6" s="50"/>
      <c r="C6" s="50"/>
      <c r="D6" s="51"/>
      <c r="E6" s="52"/>
      <c r="F6" s="4"/>
      <c r="G6" s="4"/>
    </row>
    <row r="7" spans="1:21" s="2" customFormat="1" ht="23.25" customHeight="1">
      <c r="A7" s="47"/>
      <c r="B7" s="48"/>
      <c r="C7" s="48"/>
      <c r="D7" s="53" t="s">
        <v>19</v>
      </c>
      <c r="E7" s="49"/>
      <c r="F7" s="4"/>
      <c r="G7" s="4"/>
    </row>
    <row r="8" spans="1:21" ht="23.4" customHeight="1">
      <c r="A8" s="296" t="s">
        <v>7</v>
      </c>
      <c r="B8" s="297" t="s">
        <v>216</v>
      </c>
      <c r="C8" s="297" t="s">
        <v>217</v>
      </c>
      <c r="D8" s="152" t="s">
        <v>251</v>
      </c>
      <c r="E8" s="295" t="s">
        <v>207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5"/>
      <c r="S8" s="5"/>
      <c r="T8" s="5"/>
      <c r="U8" s="5"/>
    </row>
    <row r="9" spans="1:21" ht="46.2" customHeight="1">
      <c r="A9" s="296"/>
      <c r="B9" s="297"/>
      <c r="C9" s="297"/>
      <c r="D9" s="125" t="s">
        <v>206</v>
      </c>
      <c r="E9" s="29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4.9" customHeight="1">
      <c r="A10" s="60" t="s">
        <v>8</v>
      </c>
      <c r="B10" s="64"/>
      <c r="C10" s="64"/>
      <c r="D10" s="65"/>
      <c r="E10" s="6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4.9" customHeight="1">
      <c r="A11" s="55" t="s">
        <v>9</v>
      </c>
      <c r="B11" s="179">
        <f>B12+B22+B23+B24</f>
        <v>875713.66999999993</v>
      </c>
      <c r="C11" s="179">
        <f>C12+C22+C23+C24</f>
        <v>1160030.76</v>
      </c>
      <c r="D11" s="56">
        <f>IFERROR(C11/B11*100,0)</f>
        <v>132.46690096775583</v>
      </c>
      <c r="E11" s="56">
        <f>IFERROR(C11/$C$28*100,0)</f>
        <v>100</v>
      </c>
      <c r="F11" s="17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4.9" customHeight="1">
      <c r="A12" s="57" t="s">
        <v>112</v>
      </c>
      <c r="B12" s="179">
        <f>B13+B20+B21</f>
        <v>786027</v>
      </c>
      <c r="C12" s="179">
        <f>C13+C20+C21</f>
        <v>1075929.25</v>
      </c>
      <c r="D12" s="56">
        <f t="shared" ref="D12:D28" si="0">IFERROR(C12/B12*100,0)</f>
        <v>136.88197097555172</v>
      </c>
      <c r="E12" s="56">
        <f t="shared" ref="E12:E28" si="1">IFERROR(C12/$C$28*100,0)</f>
        <v>92.750062075940122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4.9" customHeight="1">
      <c r="A13" s="57" t="s">
        <v>10</v>
      </c>
      <c r="B13" s="179">
        <f>B14+B17</f>
        <v>321889.90000000002</v>
      </c>
      <c r="C13" s="179">
        <f>C14+C17</f>
        <v>494922.18</v>
      </c>
      <c r="D13" s="56">
        <f t="shared" si="0"/>
        <v>153.75511316136354</v>
      </c>
      <c r="E13" s="56">
        <f t="shared" si="1"/>
        <v>42.664573825611313</v>
      </c>
      <c r="F13" s="293"/>
      <c r="G13" s="293"/>
      <c r="H13" s="293"/>
      <c r="I13" s="293"/>
      <c r="J13" s="293"/>
      <c r="K13" s="293"/>
      <c r="L13" s="293"/>
      <c r="M13" s="5"/>
      <c r="N13" s="5"/>
      <c r="O13" s="5"/>
      <c r="P13" s="5"/>
      <c r="Q13" s="5"/>
      <c r="R13" s="5"/>
      <c r="S13" s="5"/>
      <c r="T13" s="5"/>
      <c r="U13" s="5"/>
    </row>
    <row r="14" spans="1:21" ht="24.9" customHeight="1">
      <c r="A14" s="59" t="s">
        <v>11</v>
      </c>
      <c r="B14" s="180">
        <f>SUM(B15:B16)</f>
        <v>291244.14</v>
      </c>
      <c r="C14" s="180">
        <f>SUM(C15:C16)</f>
        <v>458051.45</v>
      </c>
      <c r="D14" s="56">
        <f t="shared" si="0"/>
        <v>157.27404850102735</v>
      </c>
      <c r="E14" s="56">
        <f t="shared" si="1"/>
        <v>39.486146901828704</v>
      </c>
      <c r="F14" s="293"/>
      <c r="G14" s="293"/>
      <c r="H14" s="293"/>
      <c r="I14" s="293"/>
      <c r="J14" s="293"/>
      <c r="K14" s="293"/>
      <c r="L14" s="293"/>
      <c r="M14" s="5"/>
      <c r="N14" s="5"/>
      <c r="O14" s="5"/>
      <c r="P14" s="5"/>
      <c r="Q14" s="5"/>
      <c r="R14" s="5"/>
      <c r="S14" s="5"/>
      <c r="T14" s="5"/>
      <c r="U14" s="5"/>
    </row>
    <row r="15" spans="1:21" ht="24.9" customHeight="1">
      <c r="A15" s="58" t="s">
        <v>218</v>
      </c>
      <c r="B15" s="181">
        <v>249818.4</v>
      </c>
      <c r="C15" s="181">
        <v>340507.49</v>
      </c>
      <c r="D15" s="56">
        <f t="shared" si="0"/>
        <v>136.3020057769964</v>
      </c>
      <c r="E15" s="56">
        <f t="shared" si="1"/>
        <v>29.353315596562286</v>
      </c>
      <c r="F15" s="66"/>
      <c r="G15" s="66"/>
      <c r="H15" s="66"/>
      <c r="I15" s="66"/>
      <c r="J15" s="66"/>
      <c r="K15" s="66"/>
      <c r="L15" s="66"/>
      <c r="M15" s="5"/>
      <c r="N15" s="5"/>
      <c r="O15" s="5"/>
      <c r="P15" s="5"/>
      <c r="Q15" s="5"/>
      <c r="R15" s="5"/>
      <c r="S15" s="5"/>
      <c r="T15" s="5"/>
      <c r="U15" s="5"/>
    </row>
    <row r="16" spans="1:21" ht="24.9" customHeight="1">
      <c r="A16" s="58" t="s">
        <v>100</v>
      </c>
      <c r="B16" s="181">
        <v>41425.74</v>
      </c>
      <c r="C16" s="181">
        <v>117543.96</v>
      </c>
      <c r="D16" s="56">
        <f t="shared" si="0"/>
        <v>283.74619258461047</v>
      </c>
      <c r="E16" s="56">
        <f t="shared" si="1"/>
        <v>10.132831305266423</v>
      </c>
      <c r="F16" s="66"/>
      <c r="G16" s="66"/>
      <c r="H16" s="66"/>
      <c r="I16" s="66"/>
      <c r="J16" s="66"/>
      <c r="K16" s="66"/>
      <c r="L16" s="66"/>
      <c r="M16" s="5"/>
      <c r="N16" s="5"/>
      <c r="O16" s="5"/>
      <c r="P16" s="5"/>
      <c r="Q16" s="5"/>
      <c r="R16" s="5"/>
      <c r="S16" s="5"/>
      <c r="T16" s="5"/>
      <c r="U16" s="5"/>
    </row>
    <row r="17" spans="1:7" ht="24.9" customHeight="1">
      <c r="A17" s="59" t="s">
        <v>12</v>
      </c>
      <c r="B17" s="180">
        <f>SUM(B18:B19)</f>
        <v>30645.759999999998</v>
      </c>
      <c r="C17" s="180">
        <f>SUM(C18:C19)</f>
        <v>36870.730000000003</v>
      </c>
      <c r="D17" s="56">
        <f t="shared" si="0"/>
        <v>120.31266315470724</v>
      </c>
      <c r="E17" s="56">
        <f t="shared" si="1"/>
        <v>3.1784269237826077</v>
      </c>
    </row>
    <row r="18" spans="1:7" ht="24.9" customHeight="1">
      <c r="A18" s="58" t="s">
        <v>219</v>
      </c>
      <c r="B18" s="182">
        <v>28347.62</v>
      </c>
      <c r="C18" s="182">
        <v>30858.83</v>
      </c>
      <c r="D18" s="56">
        <f t="shared" si="0"/>
        <v>108.85862728511249</v>
      </c>
      <c r="E18" s="56">
        <f t="shared" si="1"/>
        <v>2.6601734250564184</v>
      </c>
    </row>
    <row r="19" spans="1:7" ht="24.9" customHeight="1">
      <c r="A19" s="58" t="s">
        <v>101</v>
      </c>
      <c r="B19" s="182">
        <v>2298.14</v>
      </c>
      <c r="C19" s="182">
        <v>6011.9</v>
      </c>
      <c r="D19" s="56">
        <f t="shared" si="0"/>
        <v>261.59851009947175</v>
      </c>
      <c r="E19" s="56">
        <f t="shared" si="1"/>
        <v>0.51825349872618898</v>
      </c>
    </row>
    <row r="20" spans="1:7" ht="24.9" customHeight="1">
      <c r="A20" s="59" t="s">
        <v>94</v>
      </c>
      <c r="B20" s="183">
        <v>428707.56</v>
      </c>
      <c r="C20" s="183">
        <v>537678.25</v>
      </c>
      <c r="D20" s="56">
        <f t="shared" si="0"/>
        <v>125.41842042626914</v>
      </c>
      <c r="E20" s="56">
        <f t="shared" si="1"/>
        <v>46.350344192597099</v>
      </c>
    </row>
    <row r="21" spans="1:7" ht="24.9" customHeight="1">
      <c r="A21" s="59" t="s">
        <v>74</v>
      </c>
      <c r="B21" s="183">
        <v>35429.54</v>
      </c>
      <c r="C21" s="183">
        <v>43328.82</v>
      </c>
      <c r="D21" s="56">
        <f t="shared" si="0"/>
        <v>122.29574530180183</v>
      </c>
      <c r="E21" s="56">
        <f t="shared" si="1"/>
        <v>3.7351440577317105</v>
      </c>
      <c r="F21" s="23"/>
    </row>
    <row r="22" spans="1:7" ht="24.9" customHeight="1">
      <c r="A22" s="59" t="s">
        <v>13</v>
      </c>
      <c r="B22" s="183">
        <v>5000</v>
      </c>
      <c r="C22" s="183">
        <v>3579.56</v>
      </c>
      <c r="D22" s="56">
        <f t="shared" si="0"/>
        <v>71.591200000000001</v>
      </c>
      <c r="E22" s="56">
        <f t="shared" si="1"/>
        <v>0.30857457607417232</v>
      </c>
    </row>
    <row r="23" spans="1:7" ht="24.9" customHeight="1">
      <c r="A23" s="59" t="s">
        <v>14</v>
      </c>
      <c r="B23" s="184">
        <v>4061.08</v>
      </c>
      <c r="C23" s="184">
        <v>4690.54</v>
      </c>
      <c r="D23" s="56">
        <f t="shared" si="0"/>
        <v>115.4998177824618</v>
      </c>
      <c r="E23" s="56">
        <f t="shared" si="1"/>
        <v>0.40434617440661663</v>
      </c>
    </row>
    <row r="24" spans="1:7" ht="24.9" customHeight="1">
      <c r="A24" s="59" t="s">
        <v>15</v>
      </c>
      <c r="B24" s="184">
        <v>80625.59</v>
      </c>
      <c r="C24" s="184">
        <v>75831.41</v>
      </c>
      <c r="D24" s="56">
        <f t="shared" si="0"/>
        <v>94.053773746027787</v>
      </c>
      <c r="E24" s="56">
        <f t="shared" si="1"/>
        <v>6.5370171735790876</v>
      </c>
    </row>
    <row r="25" spans="1:7" ht="24.9" customHeight="1">
      <c r="A25" s="55" t="s">
        <v>16</v>
      </c>
      <c r="B25" s="179">
        <f>SUM(B26:B27)</f>
        <v>74878.23</v>
      </c>
      <c r="C25" s="179">
        <f>SUM(C26:C27)</f>
        <v>0</v>
      </c>
      <c r="D25" s="56">
        <f t="shared" si="0"/>
        <v>0</v>
      </c>
      <c r="E25" s="56">
        <f t="shared" si="1"/>
        <v>0</v>
      </c>
    </row>
    <row r="26" spans="1:7" ht="36" customHeight="1">
      <c r="A26" s="59" t="s">
        <v>17</v>
      </c>
      <c r="B26" s="184">
        <v>74878.23</v>
      </c>
      <c r="C26" s="184">
        <v>0</v>
      </c>
      <c r="D26" s="56">
        <f t="shared" si="0"/>
        <v>0</v>
      </c>
      <c r="E26" s="56">
        <f t="shared" si="1"/>
        <v>0</v>
      </c>
    </row>
    <row r="27" spans="1:7" ht="24.9" customHeight="1">
      <c r="A27" s="59" t="s">
        <v>26</v>
      </c>
      <c r="B27" s="184">
        <v>0</v>
      </c>
      <c r="C27" s="184">
        <v>0</v>
      </c>
      <c r="D27" s="56">
        <f t="shared" si="0"/>
        <v>0</v>
      </c>
      <c r="E27" s="56">
        <f t="shared" si="1"/>
        <v>0</v>
      </c>
    </row>
    <row r="28" spans="1:7" ht="25.5" customHeight="1">
      <c r="A28" s="55" t="s">
        <v>18</v>
      </c>
      <c r="B28" s="179">
        <f>SUM(B11,B25)</f>
        <v>950591.89999999991</v>
      </c>
      <c r="C28" s="179">
        <f>SUM(C11,C25)</f>
        <v>1160030.76</v>
      </c>
      <c r="D28" s="56">
        <f t="shared" si="0"/>
        <v>122.03246840205561</v>
      </c>
      <c r="E28" s="56">
        <f t="shared" si="1"/>
        <v>100</v>
      </c>
      <c r="G28" s="185">
        <f>C28-B28</f>
        <v>209438.8600000001</v>
      </c>
    </row>
  </sheetData>
  <mergeCells count="13">
    <mergeCell ref="A4:E4"/>
    <mergeCell ref="E8:E9"/>
    <mergeCell ref="A8:A9"/>
    <mergeCell ref="B8:B9"/>
    <mergeCell ref="C8:C9"/>
    <mergeCell ref="A5:E5"/>
    <mergeCell ref="L13:L14"/>
    <mergeCell ref="F13:F14"/>
    <mergeCell ref="G13:G14"/>
    <mergeCell ref="H13:H14"/>
    <mergeCell ref="I13:I14"/>
    <mergeCell ref="J13:J14"/>
    <mergeCell ref="K13:K14"/>
  </mergeCells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2:AC31"/>
  <sheetViews>
    <sheetView zoomScale="70" zoomScaleNormal="70" workbookViewId="0">
      <selection activeCell="L7" sqref="L7"/>
    </sheetView>
  </sheetViews>
  <sheetFormatPr defaultRowHeight="14.4"/>
  <cols>
    <col min="1" max="1" width="9.109375" style="23"/>
    <col min="2" max="2" width="35.5546875" style="23" customWidth="1"/>
    <col min="3" max="3" width="35.6640625" style="23" customWidth="1"/>
    <col min="4" max="4" width="21.5546875" style="23" customWidth="1"/>
    <col min="5" max="5" width="21.33203125" style="23" customWidth="1"/>
    <col min="6" max="6" width="14.5546875" style="23" customWidth="1"/>
    <col min="7" max="7" width="13.109375" style="23" customWidth="1"/>
    <col min="8" max="8" width="10.6640625" style="23" customWidth="1"/>
    <col min="9" max="9" width="70.109375" style="23" customWidth="1"/>
    <col min="10" max="10" width="34.109375" style="23" customWidth="1"/>
    <col min="11" max="11" width="18.5546875" style="23" customWidth="1"/>
    <col min="12" max="12" width="20" style="23" customWidth="1"/>
    <col min="13" max="13" width="17.44140625" style="23" customWidth="1"/>
    <col min="14" max="14" width="10.6640625" style="23" customWidth="1"/>
    <col min="15" max="15" width="13" style="23" customWidth="1"/>
    <col min="16" max="16" width="16.6640625" style="23" customWidth="1"/>
    <col min="17" max="257" width="9.109375" style="23"/>
    <col min="258" max="258" width="35.5546875" style="23" customWidth="1"/>
    <col min="259" max="259" width="23" style="23" customWidth="1"/>
    <col min="260" max="260" width="17.6640625" style="23" customWidth="1"/>
    <col min="261" max="261" width="18.44140625" style="23" customWidth="1"/>
    <col min="262" max="263" width="13.109375" style="23" customWidth="1"/>
    <col min="264" max="264" width="10.6640625" style="23" customWidth="1"/>
    <col min="265" max="265" width="40.88671875" style="23" customWidth="1"/>
    <col min="266" max="266" width="34.109375" style="23" customWidth="1"/>
    <col min="267" max="267" width="16" style="23" customWidth="1"/>
    <col min="268" max="268" width="15.6640625" style="23" customWidth="1"/>
    <col min="269" max="269" width="17.44140625" style="23" customWidth="1"/>
    <col min="270" max="270" width="10.6640625" style="23" customWidth="1"/>
    <col min="271" max="271" width="13" style="23" customWidth="1"/>
    <col min="272" max="272" width="16.6640625" style="23" customWidth="1"/>
    <col min="273" max="513" width="9.109375" style="23"/>
    <col min="514" max="514" width="35.5546875" style="23" customWidth="1"/>
    <col min="515" max="515" width="23" style="23" customWidth="1"/>
    <col min="516" max="516" width="17.6640625" style="23" customWidth="1"/>
    <col min="517" max="517" width="18.44140625" style="23" customWidth="1"/>
    <col min="518" max="519" width="13.109375" style="23" customWidth="1"/>
    <col min="520" max="520" width="10.6640625" style="23" customWidth="1"/>
    <col min="521" max="521" width="40.88671875" style="23" customWidth="1"/>
    <col min="522" max="522" width="34.109375" style="23" customWidth="1"/>
    <col min="523" max="523" width="16" style="23" customWidth="1"/>
    <col min="524" max="524" width="15.6640625" style="23" customWidth="1"/>
    <col min="525" max="525" width="17.44140625" style="23" customWidth="1"/>
    <col min="526" max="526" width="10.6640625" style="23" customWidth="1"/>
    <col min="527" max="527" width="13" style="23" customWidth="1"/>
    <col min="528" max="528" width="16.6640625" style="23" customWidth="1"/>
    <col min="529" max="769" width="9.109375" style="23"/>
    <col min="770" max="770" width="35.5546875" style="23" customWidth="1"/>
    <col min="771" max="771" width="23" style="23" customWidth="1"/>
    <col min="772" max="772" width="17.6640625" style="23" customWidth="1"/>
    <col min="773" max="773" width="18.44140625" style="23" customWidth="1"/>
    <col min="774" max="775" width="13.109375" style="23" customWidth="1"/>
    <col min="776" max="776" width="10.6640625" style="23" customWidth="1"/>
    <col min="777" max="777" width="40.88671875" style="23" customWidth="1"/>
    <col min="778" max="778" width="34.109375" style="23" customWidth="1"/>
    <col min="779" max="779" width="16" style="23" customWidth="1"/>
    <col min="780" max="780" width="15.6640625" style="23" customWidth="1"/>
    <col min="781" max="781" width="17.44140625" style="23" customWidth="1"/>
    <col min="782" max="782" width="10.6640625" style="23" customWidth="1"/>
    <col min="783" max="783" width="13" style="23" customWidth="1"/>
    <col min="784" max="784" width="16.6640625" style="23" customWidth="1"/>
    <col min="785" max="1025" width="9.109375" style="23"/>
    <col min="1026" max="1026" width="35.5546875" style="23" customWidth="1"/>
    <col min="1027" max="1027" width="23" style="23" customWidth="1"/>
    <col min="1028" max="1028" width="17.6640625" style="23" customWidth="1"/>
    <col min="1029" max="1029" width="18.44140625" style="23" customWidth="1"/>
    <col min="1030" max="1031" width="13.109375" style="23" customWidth="1"/>
    <col min="1032" max="1032" width="10.6640625" style="23" customWidth="1"/>
    <col min="1033" max="1033" width="40.88671875" style="23" customWidth="1"/>
    <col min="1034" max="1034" width="34.109375" style="23" customWidth="1"/>
    <col min="1035" max="1035" width="16" style="23" customWidth="1"/>
    <col min="1036" max="1036" width="15.6640625" style="23" customWidth="1"/>
    <col min="1037" max="1037" width="17.44140625" style="23" customWidth="1"/>
    <col min="1038" max="1038" width="10.6640625" style="23" customWidth="1"/>
    <col min="1039" max="1039" width="13" style="23" customWidth="1"/>
    <col min="1040" max="1040" width="16.6640625" style="23" customWidth="1"/>
    <col min="1041" max="1281" width="9.109375" style="23"/>
    <col min="1282" max="1282" width="35.5546875" style="23" customWidth="1"/>
    <col min="1283" max="1283" width="23" style="23" customWidth="1"/>
    <col min="1284" max="1284" width="17.6640625" style="23" customWidth="1"/>
    <col min="1285" max="1285" width="18.44140625" style="23" customWidth="1"/>
    <col min="1286" max="1287" width="13.109375" style="23" customWidth="1"/>
    <col min="1288" max="1288" width="10.6640625" style="23" customWidth="1"/>
    <col min="1289" max="1289" width="40.88671875" style="23" customWidth="1"/>
    <col min="1290" max="1290" width="34.109375" style="23" customWidth="1"/>
    <col min="1291" max="1291" width="16" style="23" customWidth="1"/>
    <col min="1292" max="1292" width="15.6640625" style="23" customWidth="1"/>
    <col min="1293" max="1293" width="17.44140625" style="23" customWidth="1"/>
    <col min="1294" max="1294" width="10.6640625" style="23" customWidth="1"/>
    <col min="1295" max="1295" width="13" style="23" customWidth="1"/>
    <col min="1296" max="1296" width="16.6640625" style="23" customWidth="1"/>
    <col min="1297" max="1537" width="9.109375" style="23"/>
    <col min="1538" max="1538" width="35.5546875" style="23" customWidth="1"/>
    <col min="1539" max="1539" width="23" style="23" customWidth="1"/>
    <col min="1540" max="1540" width="17.6640625" style="23" customWidth="1"/>
    <col min="1541" max="1541" width="18.44140625" style="23" customWidth="1"/>
    <col min="1542" max="1543" width="13.109375" style="23" customWidth="1"/>
    <col min="1544" max="1544" width="10.6640625" style="23" customWidth="1"/>
    <col min="1545" max="1545" width="40.88671875" style="23" customWidth="1"/>
    <col min="1546" max="1546" width="34.109375" style="23" customWidth="1"/>
    <col min="1547" max="1547" width="16" style="23" customWidth="1"/>
    <col min="1548" max="1548" width="15.6640625" style="23" customWidth="1"/>
    <col min="1549" max="1549" width="17.44140625" style="23" customWidth="1"/>
    <col min="1550" max="1550" width="10.6640625" style="23" customWidth="1"/>
    <col min="1551" max="1551" width="13" style="23" customWidth="1"/>
    <col min="1552" max="1552" width="16.6640625" style="23" customWidth="1"/>
    <col min="1553" max="1793" width="9.109375" style="23"/>
    <col min="1794" max="1794" width="35.5546875" style="23" customWidth="1"/>
    <col min="1795" max="1795" width="23" style="23" customWidth="1"/>
    <col min="1796" max="1796" width="17.6640625" style="23" customWidth="1"/>
    <col min="1797" max="1797" width="18.44140625" style="23" customWidth="1"/>
    <col min="1798" max="1799" width="13.109375" style="23" customWidth="1"/>
    <col min="1800" max="1800" width="10.6640625" style="23" customWidth="1"/>
    <col min="1801" max="1801" width="40.88671875" style="23" customWidth="1"/>
    <col min="1802" max="1802" width="34.109375" style="23" customWidth="1"/>
    <col min="1803" max="1803" width="16" style="23" customWidth="1"/>
    <col min="1804" max="1804" width="15.6640625" style="23" customWidth="1"/>
    <col min="1805" max="1805" width="17.44140625" style="23" customWidth="1"/>
    <col min="1806" max="1806" width="10.6640625" style="23" customWidth="1"/>
    <col min="1807" max="1807" width="13" style="23" customWidth="1"/>
    <col min="1808" max="1808" width="16.6640625" style="23" customWidth="1"/>
    <col min="1809" max="2049" width="9.109375" style="23"/>
    <col min="2050" max="2050" width="35.5546875" style="23" customWidth="1"/>
    <col min="2051" max="2051" width="23" style="23" customWidth="1"/>
    <col min="2052" max="2052" width="17.6640625" style="23" customWidth="1"/>
    <col min="2053" max="2053" width="18.44140625" style="23" customWidth="1"/>
    <col min="2054" max="2055" width="13.109375" style="23" customWidth="1"/>
    <col min="2056" max="2056" width="10.6640625" style="23" customWidth="1"/>
    <col min="2057" max="2057" width="40.88671875" style="23" customWidth="1"/>
    <col min="2058" max="2058" width="34.109375" style="23" customWidth="1"/>
    <col min="2059" max="2059" width="16" style="23" customWidth="1"/>
    <col min="2060" max="2060" width="15.6640625" style="23" customWidth="1"/>
    <col min="2061" max="2061" width="17.44140625" style="23" customWidth="1"/>
    <col min="2062" max="2062" width="10.6640625" style="23" customWidth="1"/>
    <col min="2063" max="2063" width="13" style="23" customWidth="1"/>
    <col min="2064" max="2064" width="16.6640625" style="23" customWidth="1"/>
    <col min="2065" max="2305" width="9.109375" style="23"/>
    <col min="2306" max="2306" width="35.5546875" style="23" customWidth="1"/>
    <col min="2307" max="2307" width="23" style="23" customWidth="1"/>
    <col min="2308" max="2308" width="17.6640625" style="23" customWidth="1"/>
    <col min="2309" max="2309" width="18.44140625" style="23" customWidth="1"/>
    <col min="2310" max="2311" width="13.109375" style="23" customWidth="1"/>
    <col min="2312" max="2312" width="10.6640625" style="23" customWidth="1"/>
    <col min="2313" max="2313" width="40.88671875" style="23" customWidth="1"/>
    <col min="2314" max="2314" width="34.109375" style="23" customWidth="1"/>
    <col min="2315" max="2315" width="16" style="23" customWidth="1"/>
    <col min="2316" max="2316" width="15.6640625" style="23" customWidth="1"/>
    <col min="2317" max="2317" width="17.44140625" style="23" customWidth="1"/>
    <col min="2318" max="2318" width="10.6640625" style="23" customWidth="1"/>
    <col min="2319" max="2319" width="13" style="23" customWidth="1"/>
    <col min="2320" max="2320" width="16.6640625" style="23" customWidth="1"/>
    <col min="2321" max="2561" width="9.109375" style="23"/>
    <col min="2562" max="2562" width="35.5546875" style="23" customWidth="1"/>
    <col min="2563" max="2563" width="23" style="23" customWidth="1"/>
    <col min="2564" max="2564" width="17.6640625" style="23" customWidth="1"/>
    <col min="2565" max="2565" width="18.44140625" style="23" customWidth="1"/>
    <col min="2566" max="2567" width="13.109375" style="23" customWidth="1"/>
    <col min="2568" max="2568" width="10.6640625" style="23" customWidth="1"/>
    <col min="2569" max="2569" width="40.88671875" style="23" customWidth="1"/>
    <col min="2570" max="2570" width="34.109375" style="23" customWidth="1"/>
    <col min="2571" max="2571" width="16" style="23" customWidth="1"/>
    <col min="2572" max="2572" width="15.6640625" style="23" customWidth="1"/>
    <col min="2573" max="2573" width="17.44140625" style="23" customWidth="1"/>
    <col min="2574" max="2574" width="10.6640625" style="23" customWidth="1"/>
    <col min="2575" max="2575" width="13" style="23" customWidth="1"/>
    <col min="2576" max="2576" width="16.6640625" style="23" customWidth="1"/>
    <col min="2577" max="2817" width="9.109375" style="23"/>
    <col min="2818" max="2818" width="35.5546875" style="23" customWidth="1"/>
    <col min="2819" max="2819" width="23" style="23" customWidth="1"/>
    <col min="2820" max="2820" width="17.6640625" style="23" customWidth="1"/>
    <col min="2821" max="2821" width="18.44140625" style="23" customWidth="1"/>
    <col min="2822" max="2823" width="13.109375" style="23" customWidth="1"/>
    <col min="2824" max="2824" width="10.6640625" style="23" customWidth="1"/>
    <col min="2825" max="2825" width="40.88671875" style="23" customWidth="1"/>
    <col min="2826" max="2826" width="34.109375" style="23" customWidth="1"/>
    <col min="2827" max="2827" width="16" style="23" customWidth="1"/>
    <col min="2828" max="2828" width="15.6640625" style="23" customWidth="1"/>
    <col min="2829" max="2829" width="17.44140625" style="23" customWidth="1"/>
    <col min="2830" max="2830" width="10.6640625" style="23" customWidth="1"/>
    <col min="2831" max="2831" width="13" style="23" customWidth="1"/>
    <col min="2832" max="2832" width="16.6640625" style="23" customWidth="1"/>
    <col min="2833" max="3073" width="9.109375" style="23"/>
    <col min="3074" max="3074" width="35.5546875" style="23" customWidth="1"/>
    <col min="3075" max="3075" width="23" style="23" customWidth="1"/>
    <col min="3076" max="3076" width="17.6640625" style="23" customWidth="1"/>
    <col min="3077" max="3077" width="18.44140625" style="23" customWidth="1"/>
    <col min="3078" max="3079" width="13.109375" style="23" customWidth="1"/>
    <col min="3080" max="3080" width="10.6640625" style="23" customWidth="1"/>
    <col min="3081" max="3081" width="40.88671875" style="23" customWidth="1"/>
    <col min="3082" max="3082" width="34.109375" style="23" customWidth="1"/>
    <col min="3083" max="3083" width="16" style="23" customWidth="1"/>
    <col min="3084" max="3084" width="15.6640625" style="23" customWidth="1"/>
    <col min="3085" max="3085" width="17.44140625" style="23" customWidth="1"/>
    <col min="3086" max="3086" width="10.6640625" style="23" customWidth="1"/>
    <col min="3087" max="3087" width="13" style="23" customWidth="1"/>
    <col min="3088" max="3088" width="16.6640625" style="23" customWidth="1"/>
    <col min="3089" max="3329" width="9.109375" style="23"/>
    <col min="3330" max="3330" width="35.5546875" style="23" customWidth="1"/>
    <col min="3331" max="3331" width="23" style="23" customWidth="1"/>
    <col min="3332" max="3332" width="17.6640625" style="23" customWidth="1"/>
    <col min="3333" max="3333" width="18.44140625" style="23" customWidth="1"/>
    <col min="3334" max="3335" width="13.109375" style="23" customWidth="1"/>
    <col min="3336" max="3336" width="10.6640625" style="23" customWidth="1"/>
    <col min="3337" max="3337" width="40.88671875" style="23" customWidth="1"/>
    <col min="3338" max="3338" width="34.109375" style="23" customWidth="1"/>
    <col min="3339" max="3339" width="16" style="23" customWidth="1"/>
    <col min="3340" max="3340" width="15.6640625" style="23" customWidth="1"/>
    <col min="3341" max="3341" width="17.44140625" style="23" customWidth="1"/>
    <col min="3342" max="3342" width="10.6640625" style="23" customWidth="1"/>
    <col min="3343" max="3343" width="13" style="23" customWidth="1"/>
    <col min="3344" max="3344" width="16.6640625" style="23" customWidth="1"/>
    <col min="3345" max="3585" width="9.109375" style="23"/>
    <col min="3586" max="3586" width="35.5546875" style="23" customWidth="1"/>
    <col min="3587" max="3587" width="23" style="23" customWidth="1"/>
    <col min="3588" max="3588" width="17.6640625" style="23" customWidth="1"/>
    <col min="3589" max="3589" width="18.44140625" style="23" customWidth="1"/>
    <col min="3590" max="3591" width="13.109375" style="23" customWidth="1"/>
    <col min="3592" max="3592" width="10.6640625" style="23" customWidth="1"/>
    <col min="3593" max="3593" width="40.88671875" style="23" customWidth="1"/>
    <col min="3594" max="3594" width="34.109375" style="23" customWidth="1"/>
    <col min="3595" max="3595" width="16" style="23" customWidth="1"/>
    <col min="3596" max="3596" width="15.6640625" style="23" customWidth="1"/>
    <col min="3597" max="3597" width="17.44140625" style="23" customWidth="1"/>
    <col min="3598" max="3598" width="10.6640625" style="23" customWidth="1"/>
    <col min="3599" max="3599" width="13" style="23" customWidth="1"/>
    <col min="3600" max="3600" width="16.6640625" style="23" customWidth="1"/>
    <col min="3601" max="3841" width="9.109375" style="23"/>
    <col min="3842" max="3842" width="35.5546875" style="23" customWidth="1"/>
    <col min="3843" max="3843" width="23" style="23" customWidth="1"/>
    <col min="3844" max="3844" width="17.6640625" style="23" customWidth="1"/>
    <col min="3845" max="3845" width="18.44140625" style="23" customWidth="1"/>
    <col min="3846" max="3847" width="13.109375" style="23" customWidth="1"/>
    <col min="3848" max="3848" width="10.6640625" style="23" customWidth="1"/>
    <col min="3849" max="3849" width="40.88671875" style="23" customWidth="1"/>
    <col min="3850" max="3850" width="34.109375" style="23" customWidth="1"/>
    <col min="3851" max="3851" width="16" style="23" customWidth="1"/>
    <col min="3852" max="3852" width="15.6640625" style="23" customWidth="1"/>
    <col min="3853" max="3853" width="17.44140625" style="23" customWidth="1"/>
    <col min="3854" max="3854" width="10.6640625" style="23" customWidth="1"/>
    <col min="3855" max="3855" width="13" style="23" customWidth="1"/>
    <col min="3856" max="3856" width="16.6640625" style="23" customWidth="1"/>
    <col min="3857" max="4097" width="9.109375" style="23"/>
    <col min="4098" max="4098" width="35.5546875" style="23" customWidth="1"/>
    <col min="4099" max="4099" width="23" style="23" customWidth="1"/>
    <col min="4100" max="4100" width="17.6640625" style="23" customWidth="1"/>
    <col min="4101" max="4101" width="18.44140625" style="23" customWidth="1"/>
    <col min="4102" max="4103" width="13.109375" style="23" customWidth="1"/>
    <col min="4104" max="4104" width="10.6640625" style="23" customWidth="1"/>
    <col min="4105" max="4105" width="40.88671875" style="23" customWidth="1"/>
    <col min="4106" max="4106" width="34.109375" style="23" customWidth="1"/>
    <col min="4107" max="4107" width="16" style="23" customWidth="1"/>
    <col min="4108" max="4108" width="15.6640625" style="23" customWidth="1"/>
    <col min="4109" max="4109" width="17.44140625" style="23" customWidth="1"/>
    <col min="4110" max="4110" width="10.6640625" style="23" customWidth="1"/>
    <col min="4111" max="4111" width="13" style="23" customWidth="1"/>
    <col min="4112" max="4112" width="16.6640625" style="23" customWidth="1"/>
    <col min="4113" max="4353" width="9.109375" style="23"/>
    <col min="4354" max="4354" width="35.5546875" style="23" customWidth="1"/>
    <col min="4355" max="4355" width="23" style="23" customWidth="1"/>
    <col min="4356" max="4356" width="17.6640625" style="23" customWidth="1"/>
    <col min="4357" max="4357" width="18.44140625" style="23" customWidth="1"/>
    <col min="4358" max="4359" width="13.109375" style="23" customWidth="1"/>
    <col min="4360" max="4360" width="10.6640625" style="23" customWidth="1"/>
    <col min="4361" max="4361" width="40.88671875" style="23" customWidth="1"/>
    <col min="4362" max="4362" width="34.109375" style="23" customWidth="1"/>
    <col min="4363" max="4363" width="16" style="23" customWidth="1"/>
    <col min="4364" max="4364" width="15.6640625" style="23" customWidth="1"/>
    <col min="4365" max="4365" width="17.44140625" style="23" customWidth="1"/>
    <col min="4366" max="4366" width="10.6640625" style="23" customWidth="1"/>
    <col min="4367" max="4367" width="13" style="23" customWidth="1"/>
    <col min="4368" max="4368" width="16.6640625" style="23" customWidth="1"/>
    <col min="4369" max="4609" width="9.109375" style="23"/>
    <col min="4610" max="4610" width="35.5546875" style="23" customWidth="1"/>
    <col min="4611" max="4611" width="23" style="23" customWidth="1"/>
    <col min="4612" max="4612" width="17.6640625" style="23" customWidth="1"/>
    <col min="4613" max="4613" width="18.44140625" style="23" customWidth="1"/>
    <col min="4614" max="4615" width="13.109375" style="23" customWidth="1"/>
    <col min="4616" max="4616" width="10.6640625" style="23" customWidth="1"/>
    <col min="4617" max="4617" width="40.88671875" style="23" customWidth="1"/>
    <col min="4618" max="4618" width="34.109375" style="23" customWidth="1"/>
    <col min="4619" max="4619" width="16" style="23" customWidth="1"/>
    <col min="4620" max="4620" width="15.6640625" style="23" customWidth="1"/>
    <col min="4621" max="4621" width="17.44140625" style="23" customWidth="1"/>
    <col min="4622" max="4622" width="10.6640625" style="23" customWidth="1"/>
    <col min="4623" max="4623" width="13" style="23" customWidth="1"/>
    <col min="4624" max="4624" width="16.6640625" style="23" customWidth="1"/>
    <col min="4625" max="4865" width="9.109375" style="23"/>
    <col min="4866" max="4866" width="35.5546875" style="23" customWidth="1"/>
    <col min="4867" max="4867" width="23" style="23" customWidth="1"/>
    <col min="4868" max="4868" width="17.6640625" style="23" customWidth="1"/>
    <col min="4869" max="4869" width="18.44140625" style="23" customWidth="1"/>
    <col min="4870" max="4871" width="13.109375" style="23" customWidth="1"/>
    <col min="4872" max="4872" width="10.6640625" style="23" customWidth="1"/>
    <col min="4873" max="4873" width="40.88671875" style="23" customWidth="1"/>
    <col min="4874" max="4874" width="34.109375" style="23" customWidth="1"/>
    <col min="4875" max="4875" width="16" style="23" customWidth="1"/>
    <col min="4876" max="4876" width="15.6640625" style="23" customWidth="1"/>
    <col min="4877" max="4877" width="17.44140625" style="23" customWidth="1"/>
    <col min="4878" max="4878" width="10.6640625" style="23" customWidth="1"/>
    <col min="4879" max="4879" width="13" style="23" customWidth="1"/>
    <col min="4880" max="4880" width="16.6640625" style="23" customWidth="1"/>
    <col min="4881" max="5121" width="9.109375" style="23"/>
    <col min="5122" max="5122" width="35.5546875" style="23" customWidth="1"/>
    <col min="5123" max="5123" width="23" style="23" customWidth="1"/>
    <col min="5124" max="5124" width="17.6640625" style="23" customWidth="1"/>
    <col min="5125" max="5125" width="18.44140625" style="23" customWidth="1"/>
    <col min="5126" max="5127" width="13.109375" style="23" customWidth="1"/>
    <col min="5128" max="5128" width="10.6640625" style="23" customWidth="1"/>
    <col min="5129" max="5129" width="40.88671875" style="23" customWidth="1"/>
    <col min="5130" max="5130" width="34.109375" style="23" customWidth="1"/>
    <col min="5131" max="5131" width="16" style="23" customWidth="1"/>
    <col min="5132" max="5132" width="15.6640625" style="23" customWidth="1"/>
    <col min="5133" max="5133" width="17.44140625" style="23" customWidth="1"/>
    <col min="5134" max="5134" width="10.6640625" style="23" customWidth="1"/>
    <col min="5135" max="5135" width="13" style="23" customWidth="1"/>
    <col min="5136" max="5136" width="16.6640625" style="23" customWidth="1"/>
    <col min="5137" max="5377" width="9.109375" style="23"/>
    <col min="5378" max="5378" width="35.5546875" style="23" customWidth="1"/>
    <col min="5379" max="5379" width="23" style="23" customWidth="1"/>
    <col min="5380" max="5380" width="17.6640625" style="23" customWidth="1"/>
    <col min="5381" max="5381" width="18.44140625" style="23" customWidth="1"/>
    <col min="5382" max="5383" width="13.109375" style="23" customWidth="1"/>
    <col min="5384" max="5384" width="10.6640625" style="23" customWidth="1"/>
    <col min="5385" max="5385" width="40.88671875" style="23" customWidth="1"/>
    <col min="5386" max="5386" width="34.109375" style="23" customWidth="1"/>
    <col min="5387" max="5387" width="16" style="23" customWidth="1"/>
    <col min="5388" max="5388" width="15.6640625" style="23" customWidth="1"/>
    <col min="5389" max="5389" width="17.44140625" style="23" customWidth="1"/>
    <col min="5390" max="5390" width="10.6640625" style="23" customWidth="1"/>
    <col min="5391" max="5391" width="13" style="23" customWidth="1"/>
    <col min="5392" max="5392" width="16.6640625" style="23" customWidth="1"/>
    <col min="5393" max="5633" width="9.109375" style="23"/>
    <col min="5634" max="5634" width="35.5546875" style="23" customWidth="1"/>
    <col min="5635" max="5635" width="23" style="23" customWidth="1"/>
    <col min="5636" max="5636" width="17.6640625" style="23" customWidth="1"/>
    <col min="5637" max="5637" width="18.44140625" style="23" customWidth="1"/>
    <col min="5638" max="5639" width="13.109375" style="23" customWidth="1"/>
    <col min="5640" max="5640" width="10.6640625" style="23" customWidth="1"/>
    <col min="5641" max="5641" width="40.88671875" style="23" customWidth="1"/>
    <col min="5642" max="5642" width="34.109375" style="23" customWidth="1"/>
    <col min="5643" max="5643" width="16" style="23" customWidth="1"/>
    <col min="5644" max="5644" width="15.6640625" style="23" customWidth="1"/>
    <col min="5645" max="5645" width="17.44140625" style="23" customWidth="1"/>
    <col min="5646" max="5646" width="10.6640625" style="23" customWidth="1"/>
    <col min="5647" max="5647" width="13" style="23" customWidth="1"/>
    <col min="5648" max="5648" width="16.6640625" style="23" customWidth="1"/>
    <col min="5649" max="5889" width="9.109375" style="23"/>
    <col min="5890" max="5890" width="35.5546875" style="23" customWidth="1"/>
    <col min="5891" max="5891" width="23" style="23" customWidth="1"/>
    <col min="5892" max="5892" width="17.6640625" style="23" customWidth="1"/>
    <col min="5893" max="5893" width="18.44140625" style="23" customWidth="1"/>
    <col min="5894" max="5895" width="13.109375" style="23" customWidth="1"/>
    <col min="5896" max="5896" width="10.6640625" style="23" customWidth="1"/>
    <col min="5897" max="5897" width="40.88671875" style="23" customWidth="1"/>
    <col min="5898" max="5898" width="34.109375" style="23" customWidth="1"/>
    <col min="5899" max="5899" width="16" style="23" customWidth="1"/>
    <col min="5900" max="5900" width="15.6640625" style="23" customWidth="1"/>
    <col min="5901" max="5901" width="17.44140625" style="23" customWidth="1"/>
    <col min="5902" max="5902" width="10.6640625" style="23" customWidth="1"/>
    <col min="5903" max="5903" width="13" style="23" customWidth="1"/>
    <col min="5904" max="5904" width="16.6640625" style="23" customWidth="1"/>
    <col min="5905" max="6145" width="9.109375" style="23"/>
    <col min="6146" max="6146" width="35.5546875" style="23" customWidth="1"/>
    <col min="6147" max="6147" width="23" style="23" customWidth="1"/>
    <col min="6148" max="6148" width="17.6640625" style="23" customWidth="1"/>
    <col min="6149" max="6149" width="18.44140625" style="23" customWidth="1"/>
    <col min="6150" max="6151" width="13.109375" style="23" customWidth="1"/>
    <col min="6152" max="6152" width="10.6640625" style="23" customWidth="1"/>
    <col min="6153" max="6153" width="40.88671875" style="23" customWidth="1"/>
    <col min="6154" max="6154" width="34.109375" style="23" customWidth="1"/>
    <col min="6155" max="6155" width="16" style="23" customWidth="1"/>
    <col min="6156" max="6156" width="15.6640625" style="23" customWidth="1"/>
    <col min="6157" max="6157" width="17.44140625" style="23" customWidth="1"/>
    <col min="6158" max="6158" width="10.6640625" style="23" customWidth="1"/>
    <col min="6159" max="6159" width="13" style="23" customWidth="1"/>
    <col min="6160" max="6160" width="16.6640625" style="23" customWidth="1"/>
    <col min="6161" max="6401" width="9.109375" style="23"/>
    <col min="6402" max="6402" width="35.5546875" style="23" customWidth="1"/>
    <col min="6403" max="6403" width="23" style="23" customWidth="1"/>
    <col min="6404" max="6404" width="17.6640625" style="23" customWidth="1"/>
    <col min="6405" max="6405" width="18.44140625" style="23" customWidth="1"/>
    <col min="6406" max="6407" width="13.109375" style="23" customWidth="1"/>
    <col min="6408" max="6408" width="10.6640625" style="23" customWidth="1"/>
    <col min="6409" max="6409" width="40.88671875" style="23" customWidth="1"/>
    <col min="6410" max="6410" width="34.109375" style="23" customWidth="1"/>
    <col min="6411" max="6411" width="16" style="23" customWidth="1"/>
    <col min="6412" max="6412" width="15.6640625" style="23" customWidth="1"/>
    <col min="6413" max="6413" width="17.44140625" style="23" customWidth="1"/>
    <col min="6414" max="6414" width="10.6640625" style="23" customWidth="1"/>
    <col min="6415" max="6415" width="13" style="23" customWidth="1"/>
    <col min="6416" max="6416" width="16.6640625" style="23" customWidth="1"/>
    <col min="6417" max="6657" width="9.109375" style="23"/>
    <col min="6658" max="6658" width="35.5546875" style="23" customWidth="1"/>
    <col min="6659" max="6659" width="23" style="23" customWidth="1"/>
    <col min="6660" max="6660" width="17.6640625" style="23" customWidth="1"/>
    <col min="6661" max="6661" width="18.44140625" style="23" customWidth="1"/>
    <col min="6662" max="6663" width="13.109375" style="23" customWidth="1"/>
    <col min="6664" max="6664" width="10.6640625" style="23" customWidth="1"/>
    <col min="6665" max="6665" width="40.88671875" style="23" customWidth="1"/>
    <col min="6666" max="6666" width="34.109375" style="23" customWidth="1"/>
    <col min="6667" max="6667" width="16" style="23" customWidth="1"/>
    <col min="6668" max="6668" width="15.6640625" style="23" customWidth="1"/>
    <col min="6669" max="6669" width="17.44140625" style="23" customWidth="1"/>
    <col min="6670" max="6670" width="10.6640625" style="23" customWidth="1"/>
    <col min="6671" max="6671" width="13" style="23" customWidth="1"/>
    <col min="6672" max="6672" width="16.6640625" style="23" customWidth="1"/>
    <col min="6673" max="6913" width="9.109375" style="23"/>
    <col min="6914" max="6914" width="35.5546875" style="23" customWidth="1"/>
    <col min="6915" max="6915" width="23" style="23" customWidth="1"/>
    <col min="6916" max="6916" width="17.6640625" style="23" customWidth="1"/>
    <col min="6917" max="6917" width="18.44140625" style="23" customWidth="1"/>
    <col min="6918" max="6919" width="13.109375" style="23" customWidth="1"/>
    <col min="6920" max="6920" width="10.6640625" style="23" customWidth="1"/>
    <col min="6921" max="6921" width="40.88671875" style="23" customWidth="1"/>
    <col min="6922" max="6922" width="34.109375" style="23" customWidth="1"/>
    <col min="6923" max="6923" width="16" style="23" customWidth="1"/>
    <col min="6924" max="6924" width="15.6640625" style="23" customWidth="1"/>
    <col min="6925" max="6925" width="17.44140625" style="23" customWidth="1"/>
    <col min="6926" max="6926" width="10.6640625" style="23" customWidth="1"/>
    <col min="6927" max="6927" width="13" style="23" customWidth="1"/>
    <col min="6928" max="6928" width="16.6640625" style="23" customWidth="1"/>
    <col min="6929" max="7169" width="9.109375" style="23"/>
    <col min="7170" max="7170" width="35.5546875" style="23" customWidth="1"/>
    <col min="7171" max="7171" width="23" style="23" customWidth="1"/>
    <col min="7172" max="7172" width="17.6640625" style="23" customWidth="1"/>
    <col min="7173" max="7173" width="18.44140625" style="23" customWidth="1"/>
    <col min="7174" max="7175" width="13.109375" style="23" customWidth="1"/>
    <col min="7176" max="7176" width="10.6640625" style="23" customWidth="1"/>
    <col min="7177" max="7177" width="40.88671875" style="23" customWidth="1"/>
    <col min="7178" max="7178" width="34.109375" style="23" customWidth="1"/>
    <col min="7179" max="7179" width="16" style="23" customWidth="1"/>
    <col min="7180" max="7180" width="15.6640625" style="23" customWidth="1"/>
    <col min="7181" max="7181" width="17.44140625" style="23" customWidth="1"/>
    <col min="7182" max="7182" width="10.6640625" style="23" customWidth="1"/>
    <col min="7183" max="7183" width="13" style="23" customWidth="1"/>
    <col min="7184" max="7184" width="16.6640625" style="23" customWidth="1"/>
    <col min="7185" max="7425" width="9.109375" style="23"/>
    <col min="7426" max="7426" width="35.5546875" style="23" customWidth="1"/>
    <col min="7427" max="7427" width="23" style="23" customWidth="1"/>
    <col min="7428" max="7428" width="17.6640625" style="23" customWidth="1"/>
    <col min="7429" max="7429" width="18.44140625" style="23" customWidth="1"/>
    <col min="7430" max="7431" width="13.109375" style="23" customWidth="1"/>
    <col min="7432" max="7432" width="10.6640625" style="23" customWidth="1"/>
    <col min="7433" max="7433" width="40.88671875" style="23" customWidth="1"/>
    <col min="7434" max="7434" width="34.109375" style="23" customWidth="1"/>
    <col min="7435" max="7435" width="16" style="23" customWidth="1"/>
    <col min="7436" max="7436" width="15.6640625" style="23" customWidth="1"/>
    <col min="7437" max="7437" width="17.44140625" style="23" customWidth="1"/>
    <col min="7438" max="7438" width="10.6640625" style="23" customWidth="1"/>
    <col min="7439" max="7439" width="13" style="23" customWidth="1"/>
    <col min="7440" max="7440" width="16.6640625" style="23" customWidth="1"/>
    <col min="7441" max="7681" width="9.109375" style="23"/>
    <col min="7682" max="7682" width="35.5546875" style="23" customWidth="1"/>
    <col min="7683" max="7683" width="23" style="23" customWidth="1"/>
    <col min="7684" max="7684" width="17.6640625" style="23" customWidth="1"/>
    <col min="7685" max="7685" width="18.44140625" style="23" customWidth="1"/>
    <col min="7686" max="7687" width="13.109375" style="23" customWidth="1"/>
    <col min="7688" max="7688" width="10.6640625" style="23" customWidth="1"/>
    <col min="7689" max="7689" width="40.88671875" style="23" customWidth="1"/>
    <col min="7690" max="7690" width="34.109375" style="23" customWidth="1"/>
    <col min="7691" max="7691" width="16" style="23" customWidth="1"/>
    <col min="7692" max="7692" width="15.6640625" style="23" customWidth="1"/>
    <col min="7693" max="7693" width="17.44140625" style="23" customWidth="1"/>
    <col min="7694" max="7694" width="10.6640625" style="23" customWidth="1"/>
    <col min="7695" max="7695" width="13" style="23" customWidth="1"/>
    <col min="7696" max="7696" width="16.6640625" style="23" customWidth="1"/>
    <col min="7697" max="7937" width="9.109375" style="23"/>
    <col min="7938" max="7938" width="35.5546875" style="23" customWidth="1"/>
    <col min="7939" max="7939" width="23" style="23" customWidth="1"/>
    <col min="7940" max="7940" width="17.6640625" style="23" customWidth="1"/>
    <col min="7941" max="7941" width="18.44140625" style="23" customWidth="1"/>
    <col min="7942" max="7943" width="13.109375" style="23" customWidth="1"/>
    <col min="7944" max="7944" width="10.6640625" style="23" customWidth="1"/>
    <col min="7945" max="7945" width="40.88671875" style="23" customWidth="1"/>
    <col min="7946" max="7946" width="34.109375" style="23" customWidth="1"/>
    <col min="7947" max="7947" width="16" style="23" customWidth="1"/>
    <col min="7948" max="7948" width="15.6640625" style="23" customWidth="1"/>
    <col min="7949" max="7949" width="17.44140625" style="23" customWidth="1"/>
    <col min="7950" max="7950" width="10.6640625" style="23" customWidth="1"/>
    <col min="7951" max="7951" width="13" style="23" customWidth="1"/>
    <col min="7952" max="7952" width="16.6640625" style="23" customWidth="1"/>
    <col min="7953" max="8193" width="9.109375" style="23"/>
    <col min="8194" max="8194" width="35.5546875" style="23" customWidth="1"/>
    <col min="8195" max="8195" width="23" style="23" customWidth="1"/>
    <col min="8196" max="8196" width="17.6640625" style="23" customWidth="1"/>
    <col min="8197" max="8197" width="18.44140625" style="23" customWidth="1"/>
    <col min="8198" max="8199" width="13.109375" style="23" customWidth="1"/>
    <col min="8200" max="8200" width="10.6640625" style="23" customWidth="1"/>
    <col min="8201" max="8201" width="40.88671875" style="23" customWidth="1"/>
    <col min="8202" max="8202" width="34.109375" style="23" customWidth="1"/>
    <col min="8203" max="8203" width="16" style="23" customWidth="1"/>
    <col min="8204" max="8204" width="15.6640625" style="23" customWidth="1"/>
    <col min="8205" max="8205" width="17.44140625" style="23" customWidth="1"/>
    <col min="8206" max="8206" width="10.6640625" style="23" customWidth="1"/>
    <col min="8207" max="8207" width="13" style="23" customWidth="1"/>
    <col min="8208" max="8208" width="16.6640625" style="23" customWidth="1"/>
    <col min="8209" max="8449" width="9.109375" style="23"/>
    <col min="8450" max="8450" width="35.5546875" style="23" customWidth="1"/>
    <col min="8451" max="8451" width="23" style="23" customWidth="1"/>
    <col min="8452" max="8452" width="17.6640625" style="23" customWidth="1"/>
    <col min="8453" max="8453" width="18.44140625" style="23" customWidth="1"/>
    <col min="8454" max="8455" width="13.109375" style="23" customWidth="1"/>
    <col min="8456" max="8456" width="10.6640625" style="23" customWidth="1"/>
    <col min="8457" max="8457" width="40.88671875" style="23" customWidth="1"/>
    <col min="8458" max="8458" width="34.109375" style="23" customWidth="1"/>
    <col min="8459" max="8459" width="16" style="23" customWidth="1"/>
    <col min="8460" max="8460" width="15.6640625" style="23" customWidth="1"/>
    <col min="8461" max="8461" width="17.44140625" style="23" customWidth="1"/>
    <col min="8462" max="8462" width="10.6640625" style="23" customWidth="1"/>
    <col min="8463" max="8463" width="13" style="23" customWidth="1"/>
    <col min="8464" max="8464" width="16.6640625" style="23" customWidth="1"/>
    <col min="8465" max="8705" width="9.109375" style="23"/>
    <col min="8706" max="8706" width="35.5546875" style="23" customWidth="1"/>
    <col min="8707" max="8707" width="23" style="23" customWidth="1"/>
    <col min="8708" max="8708" width="17.6640625" style="23" customWidth="1"/>
    <col min="8709" max="8709" width="18.44140625" style="23" customWidth="1"/>
    <col min="8710" max="8711" width="13.109375" style="23" customWidth="1"/>
    <col min="8712" max="8712" width="10.6640625" style="23" customWidth="1"/>
    <col min="8713" max="8713" width="40.88671875" style="23" customWidth="1"/>
    <col min="8714" max="8714" width="34.109375" style="23" customWidth="1"/>
    <col min="8715" max="8715" width="16" style="23" customWidth="1"/>
    <col min="8716" max="8716" width="15.6640625" style="23" customWidth="1"/>
    <col min="8717" max="8717" width="17.44140625" style="23" customWidth="1"/>
    <col min="8718" max="8718" width="10.6640625" style="23" customWidth="1"/>
    <col min="8719" max="8719" width="13" style="23" customWidth="1"/>
    <col min="8720" max="8720" width="16.6640625" style="23" customWidth="1"/>
    <col min="8721" max="8961" width="9.109375" style="23"/>
    <col min="8962" max="8962" width="35.5546875" style="23" customWidth="1"/>
    <col min="8963" max="8963" width="23" style="23" customWidth="1"/>
    <col min="8964" max="8964" width="17.6640625" style="23" customWidth="1"/>
    <col min="8965" max="8965" width="18.44140625" style="23" customWidth="1"/>
    <col min="8966" max="8967" width="13.109375" style="23" customWidth="1"/>
    <col min="8968" max="8968" width="10.6640625" style="23" customWidth="1"/>
    <col min="8969" max="8969" width="40.88671875" style="23" customWidth="1"/>
    <col min="8970" max="8970" width="34.109375" style="23" customWidth="1"/>
    <col min="8971" max="8971" width="16" style="23" customWidth="1"/>
    <col min="8972" max="8972" width="15.6640625" style="23" customWidth="1"/>
    <col min="8973" max="8973" width="17.44140625" style="23" customWidth="1"/>
    <col min="8974" max="8974" width="10.6640625" style="23" customWidth="1"/>
    <col min="8975" max="8975" width="13" style="23" customWidth="1"/>
    <col min="8976" max="8976" width="16.6640625" style="23" customWidth="1"/>
    <col min="8977" max="9217" width="9.109375" style="23"/>
    <col min="9218" max="9218" width="35.5546875" style="23" customWidth="1"/>
    <col min="9219" max="9219" width="23" style="23" customWidth="1"/>
    <col min="9220" max="9220" width="17.6640625" style="23" customWidth="1"/>
    <col min="9221" max="9221" width="18.44140625" style="23" customWidth="1"/>
    <col min="9222" max="9223" width="13.109375" style="23" customWidth="1"/>
    <col min="9224" max="9224" width="10.6640625" style="23" customWidth="1"/>
    <col min="9225" max="9225" width="40.88671875" style="23" customWidth="1"/>
    <col min="9226" max="9226" width="34.109375" style="23" customWidth="1"/>
    <col min="9227" max="9227" width="16" style="23" customWidth="1"/>
    <col min="9228" max="9228" width="15.6640625" style="23" customWidth="1"/>
    <col min="9229" max="9229" width="17.44140625" style="23" customWidth="1"/>
    <col min="9230" max="9230" width="10.6640625" style="23" customWidth="1"/>
    <col min="9231" max="9231" width="13" style="23" customWidth="1"/>
    <col min="9232" max="9232" width="16.6640625" style="23" customWidth="1"/>
    <col min="9233" max="9473" width="9.109375" style="23"/>
    <col min="9474" max="9474" width="35.5546875" style="23" customWidth="1"/>
    <col min="9475" max="9475" width="23" style="23" customWidth="1"/>
    <col min="9476" max="9476" width="17.6640625" style="23" customWidth="1"/>
    <col min="9477" max="9477" width="18.44140625" style="23" customWidth="1"/>
    <col min="9478" max="9479" width="13.109375" style="23" customWidth="1"/>
    <col min="9480" max="9480" width="10.6640625" style="23" customWidth="1"/>
    <col min="9481" max="9481" width="40.88671875" style="23" customWidth="1"/>
    <col min="9482" max="9482" width="34.109375" style="23" customWidth="1"/>
    <col min="9483" max="9483" width="16" style="23" customWidth="1"/>
    <col min="9484" max="9484" width="15.6640625" style="23" customWidth="1"/>
    <col min="9485" max="9485" width="17.44140625" style="23" customWidth="1"/>
    <col min="9486" max="9486" width="10.6640625" style="23" customWidth="1"/>
    <col min="9487" max="9487" width="13" style="23" customWidth="1"/>
    <col min="9488" max="9488" width="16.6640625" style="23" customWidth="1"/>
    <col min="9489" max="9729" width="9.109375" style="23"/>
    <col min="9730" max="9730" width="35.5546875" style="23" customWidth="1"/>
    <col min="9731" max="9731" width="23" style="23" customWidth="1"/>
    <col min="9732" max="9732" width="17.6640625" style="23" customWidth="1"/>
    <col min="9733" max="9733" width="18.44140625" style="23" customWidth="1"/>
    <col min="9734" max="9735" width="13.109375" style="23" customWidth="1"/>
    <col min="9736" max="9736" width="10.6640625" style="23" customWidth="1"/>
    <col min="9737" max="9737" width="40.88671875" style="23" customWidth="1"/>
    <col min="9738" max="9738" width="34.109375" style="23" customWidth="1"/>
    <col min="9739" max="9739" width="16" style="23" customWidth="1"/>
    <col min="9740" max="9740" width="15.6640625" style="23" customWidth="1"/>
    <col min="9741" max="9741" width="17.44140625" style="23" customWidth="1"/>
    <col min="9742" max="9742" width="10.6640625" style="23" customWidth="1"/>
    <col min="9743" max="9743" width="13" style="23" customWidth="1"/>
    <col min="9744" max="9744" width="16.6640625" style="23" customWidth="1"/>
    <col min="9745" max="9985" width="9.109375" style="23"/>
    <col min="9986" max="9986" width="35.5546875" style="23" customWidth="1"/>
    <col min="9987" max="9987" width="23" style="23" customWidth="1"/>
    <col min="9988" max="9988" width="17.6640625" style="23" customWidth="1"/>
    <col min="9989" max="9989" width="18.44140625" style="23" customWidth="1"/>
    <col min="9990" max="9991" width="13.109375" style="23" customWidth="1"/>
    <col min="9992" max="9992" width="10.6640625" style="23" customWidth="1"/>
    <col min="9993" max="9993" width="40.88671875" style="23" customWidth="1"/>
    <col min="9994" max="9994" width="34.109375" style="23" customWidth="1"/>
    <col min="9995" max="9995" width="16" style="23" customWidth="1"/>
    <col min="9996" max="9996" width="15.6640625" style="23" customWidth="1"/>
    <col min="9997" max="9997" width="17.44140625" style="23" customWidth="1"/>
    <col min="9998" max="9998" width="10.6640625" style="23" customWidth="1"/>
    <col min="9999" max="9999" width="13" style="23" customWidth="1"/>
    <col min="10000" max="10000" width="16.6640625" style="23" customWidth="1"/>
    <col min="10001" max="10241" width="9.109375" style="23"/>
    <col min="10242" max="10242" width="35.5546875" style="23" customWidth="1"/>
    <col min="10243" max="10243" width="23" style="23" customWidth="1"/>
    <col min="10244" max="10244" width="17.6640625" style="23" customWidth="1"/>
    <col min="10245" max="10245" width="18.44140625" style="23" customWidth="1"/>
    <col min="10246" max="10247" width="13.109375" style="23" customWidth="1"/>
    <col min="10248" max="10248" width="10.6640625" style="23" customWidth="1"/>
    <col min="10249" max="10249" width="40.88671875" style="23" customWidth="1"/>
    <col min="10250" max="10250" width="34.109375" style="23" customWidth="1"/>
    <col min="10251" max="10251" width="16" style="23" customWidth="1"/>
    <col min="10252" max="10252" width="15.6640625" style="23" customWidth="1"/>
    <col min="10253" max="10253" width="17.44140625" style="23" customWidth="1"/>
    <col min="10254" max="10254" width="10.6640625" style="23" customWidth="1"/>
    <col min="10255" max="10255" width="13" style="23" customWidth="1"/>
    <col min="10256" max="10256" width="16.6640625" style="23" customWidth="1"/>
    <col min="10257" max="10497" width="9.109375" style="23"/>
    <col min="10498" max="10498" width="35.5546875" style="23" customWidth="1"/>
    <col min="10499" max="10499" width="23" style="23" customWidth="1"/>
    <col min="10500" max="10500" width="17.6640625" style="23" customWidth="1"/>
    <col min="10501" max="10501" width="18.44140625" style="23" customWidth="1"/>
    <col min="10502" max="10503" width="13.109375" style="23" customWidth="1"/>
    <col min="10504" max="10504" width="10.6640625" style="23" customWidth="1"/>
    <col min="10505" max="10505" width="40.88671875" style="23" customWidth="1"/>
    <col min="10506" max="10506" width="34.109375" style="23" customWidth="1"/>
    <col min="10507" max="10507" width="16" style="23" customWidth="1"/>
    <col min="10508" max="10508" width="15.6640625" style="23" customWidth="1"/>
    <col min="10509" max="10509" width="17.44140625" style="23" customWidth="1"/>
    <col min="10510" max="10510" width="10.6640625" style="23" customWidth="1"/>
    <col min="10511" max="10511" width="13" style="23" customWidth="1"/>
    <col min="10512" max="10512" width="16.6640625" style="23" customWidth="1"/>
    <col min="10513" max="10753" width="9.109375" style="23"/>
    <col min="10754" max="10754" width="35.5546875" style="23" customWidth="1"/>
    <col min="10755" max="10755" width="23" style="23" customWidth="1"/>
    <col min="10756" max="10756" width="17.6640625" style="23" customWidth="1"/>
    <col min="10757" max="10757" width="18.44140625" style="23" customWidth="1"/>
    <col min="10758" max="10759" width="13.109375" style="23" customWidth="1"/>
    <col min="10760" max="10760" width="10.6640625" style="23" customWidth="1"/>
    <col min="10761" max="10761" width="40.88671875" style="23" customWidth="1"/>
    <col min="10762" max="10762" width="34.109375" style="23" customWidth="1"/>
    <col min="10763" max="10763" width="16" style="23" customWidth="1"/>
    <col min="10764" max="10764" width="15.6640625" style="23" customWidth="1"/>
    <col min="10765" max="10765" width="17.44140625" style="23" customWidth="1"/>
    <col min="10766" max="10766" width="10.6640625" style="23" customWidth="1"/>
    <col min="10767" max="10767" width="13" style="23" customWidth="1"/>
    <col min="10768" max="10768" width="16.6640625" style="23" customWidth="1"/>
    <col min="10769" max="11009" width="9.109375" style="23"/>
    <col min="11010" max="11010" width="35.5546875" style="23" customWidth="1"/>
    <col min="11011" max="11011" width="23" style="23" customWidth="1"/>
    <col min="11012" max="11012" width="17.6640625" style="23" customWidth="1"/>
    <col min="11013" max="11013" width="18.44140625" style="23" customWidth="1"/>
    <col min="11014" max="11015" width="13.109375" style="23" customWidth="1"/>
    <col min="11016" max="11016" width="10.6640625" style="23" customWidth="1"/>
    <col min="11017" max="11017" width="40.88671875" style="23" customWidth="1"/>
    <col min="11018" max="11018" width="34.109375" style="23" customWidth="1"/>
    <col min="11019" max="11019" width="16" style="23" customWidth="1"/>
    <col min="11020" max="11020" width="15.6640625" style="23" customWidth="1"/>
    <col min="11021" max="11021" width="17.44140625" style="23" customWidth="1"/>
    <col min="11022" max="11022" width="10.6640625" style="23" customWidth="1"/>
    <col min="11023" max="11023" width="13" style="23" customWidth="1"/>
    <col min="11024" max="11024" width="16.6640625" style="23" customWidth="1"/>
    <col min="11025" max="11265" width="9.109375" style="23"/>
    <col min="11266" max="11266" width="35.5546875" style="23" customWidth="1"/>
    <col min="11267" max="11267" width="23" style="23" customWidth="1"/>
    <col min="11268" max="11268" width="17.6640625" style="23" customWidth="1"/>
    <col min="11269" max="11269" width="18.44140625" style="23" customWidth="1"/>
    <col min="11270" max="11271" width="13.109375" style="23" customWidth="1"/>
    <col min="11272" max="11272" width="10.6640625" style="23" customWidth="1"/>
    <col min="11273" max="11273" width="40.88671875" style="23" customWidth="1"/>
    <col min="11274" max="11274" width="34.109375" style="23" customWidth="1"/>
    <col min="11275" max="11275" width="16" style="23" customWidth="1"/>
    <col min="11276" max="11276" width="15.6640625" style="23" customWidth="1"/>
    <col min="11277" max="11277" width="17.44140625" style="23" customWidth="1"/>
    <col min="11278" max="11278" width="10.6640625" style="23" customWidth="1"/>
    <col min="11279" max="11279" width="13" style="23" customWidth="1"/>
    <col min="11280" max="11280" width="16.6640625" style="23" customWidth="1"/>
    <col min="11281" max="11521" width="9.109375" style="23"/>
    <col min="11522" max="11522" width="35.5546875" style="23" customWidth="1"/>
    <col min="11523" max="11523" width="23" style="23" customWidth="1"/>
    <col min="11524" max="11524" width="17.6640625" style="23" customWidth="1"/>
    <col min="11525" max="11525" width="18.44140625" style="23" customWidth="1"/>
    <col min="11526" max="11527" width="13.109375" style="23" customWidth="1"/>
    <col min="11528" max="11528" width="10.6640625" style="23" customWidth="1"/>
    <col min="11529" max="11529" width="40.88671875" style="23" customWidth="1"/>
    <col min="11530" max="11530" width="34.109375" style="23" customWidth="1"/>
    <col min="11531" max="11531" width="16" style="23" customWidth="1"/>
    <col min="11532" max="11532" width="15.6640625" style="23" customWidth="1"/>
    <col min="11533" max="11533" width="17.44140625" style="23" customWidth="1"/>
    <col min="11534" max="11534" width="10.6640625" style="23" customWidth="1"/>
    <col min="11535" max="11535" width="13" style="23" customWidth="1"/>
    <col min="11536" max="11536" width="16.6640625" style="23" customWidth="1"/>
    <col min="11537" max="11777" width="9.109375" style="23"/>
    <col min="11778" max="11778" width="35.5546875" style="23" customWidth="1"/>
    <col min="11779" max="11779" width="23" style="23" customWidth="1"/>
    <col min="11780" max="11780" width="17.6640625" style="23" customWidth="1"/>
    <col min="11781" max="11781" width="18.44140625" style="23" customWidth="1"/>
    <col min="11782" max="11783" width="13.109375" style="23" customWidth="1"/>
    <col min="11784" max="11784" width="10.6640625" style="23" customWidth="1"/>
    <col min="11785" max="11785" width="40.88671875" style="23" customWidth="1"/>
    <col min="11786" max="11786" width="34.109375" style="23" customWidth="1"/>
    <col min="11787" max="11787" width="16" style="23" customWidth="1"/>
    <col min="11788" max="11788" width="15.6640625" style="23" customWidth="1"/>
    <col min="11789" max="11789" width="17.44140625" style="23" customWidth="1"/>
    <col min="11790" max="11790" width="10.6640625" style="23" customWidth="1"/>
    <col min="11791" max="11791" width="13" style="23" customWidth="1"/>
    <col min="11792" max="11792" width="16.6640625" style="23" customWidth="1"/>
    <col min="11793" max="12033" width="9.109375" style="23"/>
    <col min="12034" max="12034" width="35.5546875" style="23" customWidth="1"/>
    <col min="12035" max="12035" width="23" style="23" customWidth="1"/>
    <col min="12036" max="12036" width="17.6640625" style="23" customWidth="1"/>
    <col min="12037" max="12037" width="18.44140625" style="23" customWidth="1"/>
    <col min="12038" max="12039" width="13.109375" style="23" customWidth="1"/>
    <col min="12040" max="12040" width="10.6640625" style="23" customWidth="1"/>
    <col min="12041" max="12041" width="40.88671875" style="23" customWidth="1"/>
    <col min="12042" max="12042" width="34.109375" style="23" customWidth="1"/>
    <col min="12043" max="12043" width="16" style="23" customWidth="1"/>
    <col min="12044" max="12044" width="15.6640625" style="23" customWidth="1"/>
    <col min="12045" max="12045" width="17.44140625" style="23" customWidth="1"/>
    <col min="12046" max="12046" width="10.6640625" style="23" customWidth="1"/>
    <col min="12047" max="12047" width="13" style="23" customWidth="1"/>
    <col min="12048" max="12048" width="16.6640625" style="23" customWidth="1"/>
    <col min="12049" max="12289" width="9.109375" style="23"/>
    <col min="12290" max="12290" width="35.5546875" style="23" customWidth="1"/>
    <col min="12291" max="12291" width="23" style="23" customWidth="1"/>
    <col min="12292" max="12292" width="17.6640625" style="23" customWidth="1"/>
    <col min="12293" max="12293" width="18.44140625" style="23" customWidth="1"/>
    <col min="12294" max="12295" width="13.109375" style="23" customWidth="1"/>
    <col min="12296" max="12296" width="10.6640625" style="23" customWidth="1"/>
    <col min="12297" max="12297" width="40.88671875" style="23" customWidth="1"/>
    <col min="12298" max="12298" width="34.109375" style="23" customWidth="1"/>
    <col min="12299" max="12299" width="16" style="23" customWidth="1"/>
    <col min="12300" max="12300" width="15.6640625" style="23" customWidth="1"/>
    <col min="12301" max="12301" width="17.44140625" style="23" customWidth="1"/>
    <col min="12302" max="12302" width="10.6640625" style="23" customWidth="1"/>
    <col min="12303" max="12303" width="13" style="23" customWidth="1"/>
    <col min="12304" max="12304" width="16.6640625" style="23" customWidth="1"/>
    <col min="12305" max="12545" width="9.109375" style="23"/>
    <col min="12546" max="12546" width="35.5546875" style="23" customWidth="1"/>
    <col min="12547" max="12547" width="23" style="23" customWidth="1"/>
    <col min="12548" max="12548" width="17.6640625" style="23" customWidth="1"/>
    <col min="12549" max="12549" width="18.44140625" style="23" customWidth="1"/>
    <col min="12550" max="12551" width="13.109375" style="23" customWidth="1"/>
    <col min="12552" max="12552" width="10.6640625" style="23" customWidth="1"/>
    <col min="12553" max="12553" width="40.88671875" style="23" customWidth="1"/>
    <col min="12554" max="12554" width="34.109375" style="23" customWidth="1"/>
    <col min="12555" max="12555" width="16" style="23" customWidth="1"/>
    <col min="12556" max="12556" width="15.6640625" style="23" customWidth="1"/>
    <col min="12557" max="12557" width="17.44140625" style="23" customWidth="1"/>
    <col min="12558" max="12558" width="10.6640625" style="23" customWidth="1"/>
    <col min="12559" max="12559" width="13" style="23" customWidth="1"/>
    <col min="12560" max="12560" width="16.6640625" style="23" customWidth="1"/>
    <col min="12561" max="12801" width="9.109375" style="23"/>
    <col min="12802" max="12802" width="35.5546875" style="23" customWidth="1"/>
    <col min="12803" max="12803" width="23" style="23" customWidth="1"/>
    <col min="12804" max="12804" width="17.6640625" style="23" customWidth="1"/>
    <col min="12805" max="12805" width="18.44140625" style="23" customWidth="1"/>
    <col min="12806" max="12807" width="13.109375" style="23" customWidth="1"/>
    <col min="12808" max="12808" width="10.6640625" style="23" customWidth="1"/>
    <col min="12809" max="12809" width="40.88671875" style="23" customWidth="1"/>
    <col min="12810" max="12810" width="34.109375" style="23" customWidth="1"/>
    <col min="12811" max="12811" width="16" style="23" customWidth="1"/>
    <col min="12812" max="12812" width="15.6640625" style="23" customWidth="1"/>
    <col min="12813" max="12813" width="17.44140625" style="23" customWidth="1"/>
    <col min="12814" max="12814" width="10.6640625" style="23" customWidth="1"/>
    <col min="12815" max="12815" width="13" style="23" customWidth="1"/>
    <col min="12816" max="12816" width="16.6640625" style="23" customWidth="1"/>
    <col min="12817" max="13057" width="9.109375" style="23"/>
    <col min="13058" max="13058" width="35.5546875" style="23" customWidth="1"/>
    <col min="13059" max="13059" width="23" style="23" customWidth="1"/>
    <col min="13060" max="13060" width="17.6640625" style="23" customWidth="1"/>
    <col min="13061" max="13061" width="18.44140625" style="23" customWidth="1"/>
    <col min="13062" max="13063" width="13.109375" style="23" customWidth="1"/>
    <col min="13064" max="13064" width="10.6640625" style="23" customWidth="1"/>
    <col min="13065" max="13065" width="40.88671875" style="23" customWidth="1"/>
    <col min="13066" max="13066" width="34.109375" style="23" customWidth="1"/>
    <col min="13067" max="13067" width="16" style="23" customWidth="1"/>
    <col min="13068" max="13068" width="15.6640625" style="23" customWidth="1"/>
    <col min="13069" max="13069" width="17.44140625" style="23" customWidth="1"/>
    <col min="13070" max="13070" width="10.6640625" style="23" customWidth="1"/>
    <col min="13071" max="13071" width="13" style="23" customWidth="1"/>
    <col min="13072" max="13072" width="16.6640625" style="23" customWidth="1"/>
    <col min="13073" max="13313" width="9.109375" style="23"/>
    <col min="13314" max="13314" width="35.5546875" style="23" customWidth="1"/>
    <col min="13315" max="13315" width="23" style="23" customWidth="1"/>
    <col min="13316" max="13316" width="17.6640625" style="23" customWidth="1"/>
    <col min="13317" max="13317" width="18.44140625" style="23" customWidth="1"/>
    <col min="13318" max="13319" width="13.109375" style="23" customWidth="1"/>
    <col min="13320" max="13320" width="10.6640625" style="23" customWidth="1"/>
    <col min="13321" max="13321" width="40.88671875" style="23" customWidth="1"/>
    <col min="13322" max="13322" width="34.109375" style="23" customWidth="1"/>
    <col min="13323" max="13323" width="16" style="23" customWidth="1"/>
    <col min="13324" max="13324" width="15.6640625" style="23" customWidth="1"/>
    <col min="13325" max="13325" width="17.44140625" style="23" customWidth="1"/>
    <col min="13326" max="13326" width="10.6640625" style="23" customWidth="1"/>
    <col min="13327" max="13327" width="13" style="23" customWidth="1"/>
    <col min="13328" max="13328" width="16.6640625" style="23" customWidth="1"/>
    <col min="13329" max="13569" width="9.109375" style="23"/>
    <col min="13570" max="13570" width="35.5546875" style="23" customWidth="1"/>
    <col min="13571" max="13571" width="23" style="23" customWidth="1"/>
    <col min="13572" max="13572" width="17.6640625" style="23" customWidth="1"/>
    <col min="13573" max="13573" width="18.44140625" style="23" customWidth="1"/>
    <col min="13574" max="13575" width="13.109375" style="23" customWidth="1"/>
    <col min="13576" max="13576" width="10.6640625" style="23" customWidth="1"/>
    <col min="13577" max="13577" width="40.88671875" style="23" customWidth="1"/>
    <col min="13578" max="13578" width="34.109375" style="23" customWidth="1"/>
    <col min="13579" max="13579" width="16" style="23" customWidth="1"/>
    <col min="13580" max="13580" width="15.6640625" style="23" customWidth="1"/>
    <col min="13581" max="13581" width="17.44140625" style="23" customWidth="1"/>
    <col min="13582" max="13582" width="10.6640625" style="23" customWidth="1"/>
    <col min="13583" max="13583" width="13" style="23" customWidth="1"/>
    <col min="13584" max="13584" width="16.6640625" style="23" customWidth="1"/>
    <col min="13585" max="13825" width="9.109375" style="23"/>
    <col min="13826" max="13826" width="35.5546875" style="23" customWidth="1"/>
    <col min="13827" max="13827" width="23" style="23" customWidth="1"/>
    <col min="13828" max="13828" width="17.6640625" style="23" customWidth="1"/>
    <col min="13829" max="13829" width="18.44140625" style="23" customWidth="1"/>
    <col min="13830" max="13831" width="13.109375" style="23" customWidth="1"/>
    <col min="13832" max="13832" width="10.6640625" style="23" customWidth="1"/>
    <col min="13833" max="13833" width="40.88671875" style="23" customWidth="1"/>
    <col min="13834" max="13834" width="34.109375" style="23" customWidth="1"/>
    <col min="13835" max="13835" width="16" style="23" customWidth="1"/>
    <col min="13836" max="13836" width="15.6640625" style="23" customWidth="1"/>
    <col min="13837" max="13837" width="17.44140625" style="23" customWidth="1"/>
    <col min="13838" max="13838" width="10.6640625" style="23" customWidth="1"/>
    <col min="13839" max="13839" width="13" style="23" customWidth="1"/>
    <col min="13840" max="13840" width="16.6640625" style="23" customWidth="1"/>
    <col min="13841" max="14081" width="9.109375" style="23"/>
    <col min="14082" max="14082" width="35.5546875" style="23" customWidth="1"/>
    <col min="14083" max="14083" width="23" style="23" customWidth="1"/>
    <col min="14084" max="14084" width="17.6640625" style="23" customWidth="1"/>
    <col min="14085" max="14085" width="18.44140625" style="23" customWidth="1"/>
    <col min="14086" max="14087" width="13.109375" style="23" customWidth="1"/>
    <col min="14088" max="14088" width="10.6640625" style="23" customWidth="1"/>
    <col min="14089" max="14089" width="40.88671875" style="23" customWidth="1"/>
    <col min="14090" max="14090" width="34.109375" style="23" customWidth="1"/>
    <col min="14091" max="14091" width="16" style="23" customWidth="1"/>
    <col min="14092" max="14092" width="15.6640625" style="23" customWidth="1"/>
    <col min="14093" max="14093" width="17.44140625" style="23" customWidth="1"/>
    <col min="14094" max="14094" width="10.6640625" style="23" customWidth="1"/>
    <col min="14095" max="14095" width="13" style="23" customWidth="1"/>
    <col min="14096" max="14096" width="16.6640625" style="23" customWidth="1"/>
    <col min="14097" max="14337" width="9.109375" style="23"/>
    <col min="14338" max="14338" width="35.5546875" style="23" customWidth="1"/>
    <col min="14339" max="14339" width="23" style="23" customWidth="1"/>
    <col min="14340" max="14340" width="17.6640625" style="23" customWidth="1"/>
    <col min="14341" max="14341" width="18.44140625" style="23" customWidth="1"/>
    <col min="14342" max="14343" width="13.109375" style="23" customWidth="1"/>
    <col min="14344" max="14344" width="10.6640625" style="23" customWidth="1"/>
    <col min="14345" max="14345" width="40.88671875" style="23" customWidth="1"/>
    <col min="14346" max="14346" width="34.109375" style="23" customWidth="1"/>
    <col min="14347" max="14347" width="16" style="23" customWidth="1"/>
    <col min="14348" max="14348" width="15.6640625" style="23" customWidth="1"/>
    <col min="14349" max="14349" width="17.44140625" style="23" customWidth="1"/>
    <col min="14350" max="14350" width="10.6640625" style="23" customWidth="1"/>
    <col min="14351" max="14351" width="13" style="23" customWidth="1"/>
    <col min="14352" max="14352" width="16.6640625" style="23" customWidth="1"/>
    <col min="14353" max="14593" width="9.109375" style="23"/>
    <col min="14594" max="14594" width="35.5546875" style="23" customWidth="1"/>
    <col min="14595" max="14595" width="23" style="23" customWidth="1"/>
    <col min="14596" max="14596" width="17.6640625" style="23" customWidth="1"/>
    <col min="14597" max="14597" width="18.44140625" style="23" customWidth="1"/>
    <col min="14598" max="14599" width="13.109375" style="23" customWidth="1"/>
    <col min="14600" max="14600" width="10.6640625" style="23" customWidth="1"/>
    <col min="14601" max="14601" width="40.88671875" style="23" customWidth="1"/>
    <col min="14602" max="14602" width="34.109375" style="23" customWidth="1"/>
    <col min="14603" max="14603" width="16" style="23" customWidth="1"/>
    <col min="14604" max="14604" width="15.6640625" style="23" customWidth="1"/>
    <col min="14605" max="14605" width="17.44140625" style="23" customWidth="1"/>
    <col min="14606" max="14606" width="10.6640625" style="23" customWidth="1"/>
    <col min="14607" max="14607" width="13" style="23" customWidth="1"/>
    <col min="14608" max="14608" width="16.6640625" style="23" customWidth="1"/>
    <col min="14609" max="14849" width="9.109375" style="23"/>
    <col min="14850" max="14850" width="35.5546875" style="23" customWidth="1"/>
    <col min="14851" max="14851" width="23" style="23" customWidth="1"/>
    <col min="14852" max="14852" width="17.6640625" style="23" customWidth="1"/>
    <col min="14853" max="14853" width="18.44140625" style="23" customWidth="1"/>
    <col min="14854" max="14855" width="13.109375" style="23" customWidth="1"/>
    <col min="14856" max="14856" width="10.6640625" style="23" customWidth="1"/>
    <col min="14857" max="14857" width="40.88671875" style="23" customWidth="1"/>
    <col min="14858" max="14858" width="34.109375" style="23" customWidth="1"/>
    <col min="14859" max="14859" width="16" style="23" customWidth="1"/>
    <col min="14860" max="14860" width="15.6640625" style="23" customWidth="1"/>
    <col min="14861" max="14861" width="17.44140625" style="23" customWidth="1"/>
    <col min="14862" max="14862" width="10.6640625" style="23" customWidth="1"/>
    <col min="14863" max="14863" width="13" style="23" customWidth="1"/>
    <col min="14864" max="14864" width="16.6640625" style="23" customWidth="1"/>
    <col min="14865" max="15105" width="9.109375" style="23"/>
    <col min="15106" max="15106" width="35.5546875" style="23" customWidth="1"/>
    <col min="15107" max="15107" width="23" style="23" customWidth="1"/>
    <col min="15108" max="15108" width="17.6640625" style="23" customWidth="1"/>
    <col min="15109" max="15109" width="18.44140625" style="23" customWidth="1"/>
    <col min="15110" max="15111" width="13.109375" style="23" customWidth="1"/>
    <col min="15112" max="15112" width="10.6640625" style="23" customWidth="1"/>
    <col min="15113" max="15113" width="40.88671875" style="23" customWidth="1"/>
    <col min="15114" max="15114" width="34.109375" style="23" customWidth="1"/>
    <col min="15115" max="15115" width="16" style="23" customWidth="1"/>
    <col min="15116" max="15116" width="15.6640625" style="23" customWidth="1"/>
    <col min="15117" max="15117" width="17.44140625" style="23" customWidth="1"/>
    <col min="15118" max="15118" width="10.6640625" style="23" customWidth="1"/>
    <col min="15119" max="15119" width="13" style="23" customWidth="1"/>
    <col min="15120" max="15120" width="16.6640625" style="23" customWidth="1"/>
    <col min="15121" max="15361" width="9.109375" style="23"/>
    <col min="15362" max="15362" width="35.5546875" style="23" customWidth="1"/>
    <col min="15363" max="15363" width="23" style="23" customWidth="1"/>
    <col min="15364" max="15364" width="17.6640625" style="23" customWidth="1"/>
    <col min="15365" max="15365" width="18.44140625" style="23" customWidth="1"/>
    <col min="15366" max="15367" width="13.109375" style="23" customWidth="1"/>
    <col min="15368" max="15368" width="10.6640625" style="23" customWidth="1"/>
    <col min="15369" max="15369" width="40.88671875" style="23" customWidth="1"/>
    <col min="15370" max="15370" width="34.109375" style="23" customWidth="1"/>
    <col min="15371" max="15371" width="16" style="23" customWidth="1"/>
    <col min="15372" max="15372" width="15.6640625" style="23" customWidth="1"/>
    <col min="15373" max="15373" width="17.44140625" style="23" customWidth="1"/>
    <col min="15374" max="15374" width="10.6640625" style="23" customWidth="1"/>
    <col min="15375" max="15375" width="13" style="23" customWidth="1"/>
    <col min="15376" max="15376" width="16.6640625" style="23" customWidth="1"/>
    <col min="15377" max="15617" width="9.109375" style="23"/>
    <col min="15618" max="15618" width="35.5546875" style="23" customWidth="1"/>
    <col min="15619" max="15619" width="23" style="23" customWidth="1"/>
    <col min="15620" max="15620" width="17.6640625" style="23" customWidth="1"/>
    <col min="15621" max="15621" width="18.44140625" style="23" customWidth="1"/>
    <col min="15622" max="15623" width="13.109375" style="23" customWidth="1"/>
    <col min="15624" max="15624" width="10.6640625" style="23" customWidth="1"/>
    <col min="15625" max="15625" width="40.88671875" style="23" customWidth="1"/>
    <col min="15626" max="15626" width="34.109375" style="23" customWidth="1"/>
    <col min="15627" max="15627" width="16" style="23" customWidth="1"/>
    <col min="15628" max="15628" width="15.6640625" style="23" customWidth="1"/>
    <col min="15629" max="15629" width="17.44140625" style="23" customWidth="1"/>
    <col min="15630" max="15630" width="10.6640625" style="23" customWidth="1"/>
    <col min="15631" max="15631" width="13" style="23" customWidth="1"/>
    <col min="15632" max="15632" width="16.6640625" style="23" customWidth="1"/>
    <col min="15633" max="15873" width="9.109375" style="23"/>
    <col min="15874" max="15874" width="35.5546875" style="23" customWidth="1"/>
    <col min="15875" max="15875" width="23" style="23" customWidth="1"/>
    <col min="15876" max="15876" width="17.6640625" style="23" customWidth="1"/>
    <col min="15877" max="15877" width="18.44140625" style="23" customWidth="1"/>
    <col min="15878" max="15879" width="13.109375" style="23" customWidth="1"/>
    <col min="15880" max="15880" width="10.6640625" style="23" customWidth="1"/>
    <col min="15881" max="15881" width="40.88671875" style="23" customWidth="1"/>
    <col min="15882" max="15882" width="34.109375" style="23" customWidth="1"/>
    <col min="15883" max="15883" width="16" style="23" customWidth="1"/>
    <col min="15884" max="15884" width="15.6640625" style="23" customWidth="1"/>
    <col min="15885" max="15885" width="17.44140625" style="23" customWidth="1"/>
    <col min="15886" max="15886" width="10.6640625" style="23" customWidth="1"/>
    <col min="15887" max="15887" width="13" style="23" customWidth="1"/>
    <col min="15888" max="15888" width="16.6640625" style="23" customWidth="1"/>
    <col min="15889" max="16129" width="9.109375" style="23"/>
    <col min="16130" max="16130" width="35.5546875" style="23" customWidth="1"/>
    <col min="16131" max="16131" width="23" style="23" customWidth="1"/>
    <col min="16132" max="16132" width="17.6640625" style="23" customWidth="1"/>
    <col min="16133" max="16133" width="18.44140625" style="23" customWidth="1"/>
    <col min="16134" max="16135" width="13.109375" style="23" customWidth="1"/>
    <col min="16136" max="16136" width="10.6640625" style="23" customWidth="1"/>
    <col min="16137" max="16137" width="40.88671875" style="23" customWidth="1"/>
    <col min="16138" max="16138" width="34.109375" style="23" customWidth="1"/>
    <col min="16139" max="16139" width="16" style="23" customWidth="1"/>
    <col min="16140" max="16140" width="15.6640625" style="23" customWidth="1"/>
    <col min="16141" max="16141" width="17.44140625" style="23" customWidth="1"/>
    <col min="16142" max="16142" width="10.6640625" style="23" customWidth="1"/>
    <col min="16143" max="16143" width="13" style="23" customWidth="1"/>
    <col min="16144" max="16144" width="16.6640625" style="23" customWidth="1"/>
    <col min="16145" max="16384" width="9.109375" style="23"/>
  </cols>
  <sheetData>
    <row r="2" spans="1:29" ht="57" customHeight="1"/>
    <row r="3" spans="1:29" s="31" customFormat="1" ht="24" hidden="1" customHeight="1">
      <c r="A3" s="308" t="s">
        <v>79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29" s="31" customFormat="1" ht="24" customHeight="1">
      <c r="A4" s="314" t="s">
        <v>247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29" ht="23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29" s="35" customFormat="1" ht="69.75" customHeight="1" thickBot="1">
      <c r="A6" s="307" t="s">
        <v>66</v>
      </c>
      <c r="B6" s="302" t="s">
        <v>67</v>
      </c>
      <c r="C6" s="302"/>
      <c r="D6" s="98" t="s">
        <v>244</v>
      </c>
      <c r="E6" s="98" t="s">
        <v>245</v>
      </c>
      <c r="F6" s="98" t="s">
        <v>256</v>
      </c>
      <c r="G6" s="99"/>
      <c r="H6" s="307" t="s">
        <v>66</v>
      </c>
      <c r="I6" s="302" t="s">
        <v>68</v>
      </c>
      <c r="J6" s="302"/>
      <c r="K6" s="140" t="s">
        <v>244</v>
      </c>
      <c r="L6" s="138" t="s">
        <v>246</v>
      </c>
      <c r="M6" s="98" t="s">
        <v>257</v>
      </c>
    </row>
    <row r="7" spans="1:29" s="35" customFormat="1" ht="37.950000000000003" customHeight="1" thickBot="1">
      <c r="A7" s="307"/>
      <c r="B7" s="309" t="s">
        <v>259</v>
      </c>
      <c r="C7" s="309"/>
      <c r="D7" s="119">
        <f>Fontes!B12-Fontes!B16-Fontes!B19</f>
        <v>742303.12</v>
      </c>
      <c r="E7" s="119">
        <f>Fontes!C12-Fontes!C16-Fontes!C19</f>
        <v>952373.39</v>
      </c>
      <c r="F7" s="173">
        <f>IFERROR(E7/D7*100,0)</f>
        <v>128.29979618029896</v>
      </c>
      <c r="G7" s="100"/>
      <c r="H7" s="307"/>
      <c r="I7" s="310" t="s">
        <v>89</v>
      </c>
      <c r="J7" s="310"/>
      <c r="K7" s="190">
        <v>590485</v>
      </c>
      <c r="L7" s="190">
        <v>633212.54</v>
      </c>
      <c r="M7" s="175">
        <f>IFERROR(L7/K7*100,0)</f>
        <v>107.23600768859498</v>
      </c>
      <c r="O7" s="298"/>
      <c r="P7" s="298"/>
      <c r="Q7" s="298"/>
      <c r="R7" s="298"/>
      <c r="S7" s="298"/>
      <c r="T7" s="298"/>
      <c r="U7" s="298"/>
      <c r="V7" s="298"/>
      <c r="W7" s="298"/>
    </row>
    <row r="8" spans="1:29" s="35" customFormat="1" ht="38.4" customHeight="1">
      <c r="A8" s="307"/>
      <c r="B8" s="311" t="s">
        <v>69</v>
      </c>
      <c r="C8" s="311"/>
      <c r="D8" s="119">
        <f>Fontes!B24</f>
        <v>80625.59</v>
      </c>
      <c r="E8" s="119">
        <f>Fontes!C24</f>
        <v>75831.41</v>
      </c>
      <c r="F8" s="173">
        <f t="shared" ref="F8:F11" si="0">IFERROR(E8/D8*100,0)</f>
        <v>94.053773746027787</v>
      </c>
      <c r="G8" s="100"/>
      <c r="H8" s="307"/>
      <c r="I8" s="310" t="s">
        <v>80</v>
      </c>
      <c r="J8" s="310"/>
      <c r="K8" s="191">
        <v>36960</v>
      </c>
      <c r="L8" s="191">
        <v>31385.51</v>
      </c>
      <c r="M8" s="175">
        <f t="shared" ref="M8:M9" si="1">IFERROR(L8/K8*100,0)</f>
        <v>84.917505411255405</v>
      </c>
    </row>
    <row r="9" spans="1:29" s="35" customFormat="1" ht="39" customHeight="1" thickBot="1">
      <c r="A9" s="307"/>
      <c r="B9" s="312" t="s">
        <v>81</v>
      </c>
      <c r="C9" s="312"/>
      <c r="D9" s="102">
        <f>SUM(D7:D8)</f>
        <v>822928.71</v>
      </c>
      <c r="E9" s="102">
        <f>SUM(E7:E8)</f>
        <v>1028204.8</v>
      </c>
      <c r="F9" s="102">
        <f t="shared" si="0"/>
        <v>124.94457751996526</v>
      </c>
      <c r="G9" s="100"/>
      <c r="H9" s="307"/>
      <c r="I9" s="310" t="s">
        <v>82</v>
      </c>
      <c r="J9" s="310"/>
      <c r="K9" s="103">
        <f>Fontes!B11</f>
        <v>875713.66999999993</v>
      </c>
      <c r="L9" s="103">
        <f>Fontes!C11</f>
        <v>1160030.76</v>
      </c>
      <c r="M9" s="175">
        <f t="shared" si="1"/>
        <v>132.46690096775583</v>
      </c>
    </row>
    <row r="10" spans="1:29" s="35" customFormat="1" ht="38.25" customHeight="1" thickBot="1">
      <c r="A10" s="307"/>
      <c r="B10" s="311" t="s">
        <v>83</v>
      </c>
      <c r="C10" s="311"/>
      <c r="D10" s="192">
        <v>9911.4599999999991</v>
      </c>
      <c r="E10" s="192">
        <v>9911.4599999999991</v>
      </c>
      <c r="F10" s="173">
        <f t="shared" si="0"/>
        <v>100</v>
      </c>
      <c r="G10" s="100"/>
      <c r="H10" s="313"/>
      <c r="I10" s="313"/>
      <c r="J10" s="99"/>
      <c r="K10" s="104"/>
      <c r="L10" s="104"/>
      <c r="M10" s="105"/>
      <c r="P10" s="36"/>
    </row>
    <row r="11" spans="1:29" s="35" customFormat="1" ht="28.2" customHeight="1">
      <c r="A11" s="307"/>
      <c r="B11" s="315" t="s">
        <v>97</v>
      </c>
      <c r="C11" s="315"/>
      <c r="D11" s="106">
        <f>D9-D10</f>
        <v>813017.25</v>
      </c>
      <c r="E11" s="106">
        <f>E9-E10</f>
        <v>1018293.3400000001</v>
      </c>
      <c r="F11" s="102">
        <f t="shared" si="0"/>
        <v>125.24867584297874</v>
      </c>
      <c r="G11" s="107"/>
      <c r="H11" s="108"/>
      <c r="I11" s="108"/>
      <c r="J11" s="99"/>
      <c r="K11" s="105"/>
      <c r="L11" s="109"/>
      <c r="M11" s="105"/>
      <c r="N11" s="301"/>
      <c r="O11" s="301"/>
      <c r="P11" s="301"/>
    </row>
    <row r="12" spans="1:29" s="39" customFormat="1" ht="18">
      <c r="A12" s="110"/>
      <c r="B12" s="111"/>
      <c r="C12" s="111"/>
      <c r="D12" s="107"/>
      <c r="E12" s="107"/>
      <c r="F12" s="105"/>
      <c r="G12" s="107"/>
      <c r="H12" s="108"/>
      <c r="I12" s="108"/>
      <c r="J12" s="99"/>
      <c r="K12" s="105"/>
      <c r="L12" s="109"/>
      <c r="M12" s="105"/>
      <c r="N12" s="38"/>
      <c r="O12" s="38"/>
      <c r="P12" s="38"/>
    </row>
    <row r="13" spans="1:29" s="35" customFormat="1" ht="69.75" customHeight="1">
      <c r="A13" s="307" t="s">
        <v>95</v>
      </c>
      <c r="B13" s="302" t="s">
        <v>72</v>
      </c>
      <c r="C13" s="302"/>
      <c r="D13" s="140" t="s">
        <v>244</v>
      </c>
      <c r="E13" s="138" t="s">
        <v>246</v>
      </c>
      <c r="F13" s="98" t="s">
        <v>251</v>
      </c>
      <c r="G13" s="107"/>
      <c r="H13" s="302" t="s">
        <v>72</v>
      </c>
      <c r="I13" s="302"/>
      <c r="J13" s="302"/>
      <c r="K13" s="140" t="s">
        <v>244</v>
      </c>
      <c r="L13" s="138" t="s">
        <v>246</v>
      </c>
      <c r="M13" s="153" t="s">
        <v>251</v>
      </c>
      <c r="N13" s="40"/>
      <c r="O13" s="40"/>
      <c r="P13" s="40"/>
    </row>
    <row r="14" spans="1:29" s="35" customFormat="1" ht="39" customHeight="1">
      <c r="A14" s="307"/>
      <c r="B14" s="300" t="s">
        <v>115</v>
      </c>
      <c r="C14" s="112" t="s">
        <v>70</v>
      </c>
      <c r="D14" s="189">
        <v>363325.42</v>
      </c>
      <c r="E14" s="190">
        <f>'Quadro Geral'!H10+'Quadro Geral'!H15</f>
        <v>363309.1</v>
      </c>
      <c r="F14" s="174">
        <f>IFERROR(E14/D14*100,0)</f>
        <v>99.995508159049265</v>
      </c>
      <c r="G14" s="107"/>
      <c r="H14" s="300" t="s">
        <v>107</v>
      </c>
      <c r="I14" s="300"/>
      <c r="J14" s="112" t="s">
        <v>70</v>
      </c>
      <c r="K14" s="114">
        <f>(K7-K8)</f>
        <v>553525</v>
      </c>
      <c r="L14" s="114">
        <f>(L7-L8)</f>
        <v>601827.03</v>
      </c>
      <c r="M14" s="175">
        <f>IFERROR(L14/K14*100,0)</f>
        <v>108.72625987986089</v>
      </c>
      <c r="O14" s="299"/>
      <c r="P14" s="299"/>
      <c r="Q14" s="299"/>
      <c r="R14" s="29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35" customFormat="1" ht="39" customHeight="1">
      <c r="A15" s="307"/>
      <c r="B15" s="300"/>
      <c r="C15" s="115" t="s">
        <v>71</v>
      </c>
      <c r="D15" s="116">
        <f>IFERROR(D14/$D$11,0)</f>
        <v>0.44688525366466697</v>
      </c>
      <c r="E15" s="116">
        <f>IFERROR(E14/$E$11,0)</f>
        <v>0.3567823590007963</v>
      </c>
      <c r="F15" s="174">
        <f>(E15-D15)*100</f>
        <v>-9.0102894663870678</v>
      </c>
      <c r="G15" s="107"/>
      <c r="H15" s="300"/>
      <c r="I15" s="300"/>
      <c r="J15" s="115" t="s">
        <v>71</v>
      </c>
      <c r="K15" s="117">
        <f>IFERROR(K14/K9,)</f>
        <v>0.63208445746884367</v>
      </c>
      <c r="L15" s="117">
        <f>IFERROR(L14/L9,)</f>
        <v>0.51880264795736974</v>
      </c>
      <c r="M15" s="174">
        <f>(L15-K15)*100</f>
        <v>-11.328180951147393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35" customFormat="1" ht="39" customHeight="1">
      <c r="A16" s="307"/>
      <c r="B16" s="300" t="s">
        <v>108</v>
      </c>
      <c r="C16" s="112" t="s">
        <v>70</v>
      </c>
      <c r="D16" s="189">
        <v>139048.23000000001</v>
      </c>
      <c r="E16" s="190">
        <f>'Quadro Geral'!H13+'Quadro Geral'!H16</f>
        <v>135018.46</v>
      </c>
      <c r="F16" s="174">
        <f>IFERROR(E16/D16*100,0)</f>
        <v>97.10189047354288</v>
      </c>
      <c r="G16" s="107"/>
      <c r="H16" s="300" t="s">
        <v>109</v>
      </c>
      <c r="I16" s="300"/>
      <c r="J16" s="112" t="s">
        <v>70</v>
      </c>
      <c r="K16" s="101">
        <v>0</v>
      </c>
      <c r="L16" s="101">
        <v>0</v>
      </c>
      <c r="M16" s="175">
        <f>IFERROR(L16/K16*100,0)</f>
        <v>0</v>
      </c>
    </row>
    <row r="17" spans="1:14" s="35" customFormat="1" ht="39" customHeight="1">
      <c r="A17" s="307"/>
      <c r="B17" s="300"/>
      <c r="C17" s="115" t="s">
        <v>71</v>
      </c>
      <c r="D17" s="116">
        <f>IFERROR(D16/$D$11,0)</f>
        <v>0.17102740440009115</v>
      </c>
      <c r="E17" s="116">
        <f>IFERROR(E16/$E$11,0)</f>
        <v>0.13259289312449002</v>
      </c>
      <c r="F17" s="174">
        <f>(E17-D17)*100</f>
        <v>-3.8434511275601131</v>
      </c>
      <c r="G17" s="107"/>
      <c r="H17" s="300"/>
      <c r="I17" s="300"/>
      <c r="J17" s="115" t="s">
        <v>71</v>
      </c>
      <c r="K17" s="117">
        <f>IFERROR(K16/K7,)</f>
        <v>0</v>
      </c>
      <c r="L17" s="117">
        <f>IFERROR(L16/L7,)</f>
        <v>0</v>
      </c>
      <c r="M17" s="174">
        <f>(L17-K17)*100</f>
        <v>0</v>
      </c>
    </row>
    <row r="18" spans="1:14" s="35" customFormat="1" ht="39" customHeight="1">
      <c r="A18" s="307"/>
      <c r="B18" s="300" t="s">
        <v>110</v>
      </c>
      <c r="C18" s="112" t="s">
        <v>70</v>
      </c>
      <c r="D18" s="189">
        <v>69547</v>
      </c>
      <c r="E18" s="190">
        <f>'Quadro Geral'!H12</f>
        <v>69517.56</v>
      </c>
      <c r="F18" s="174">
        <f>IFERROR(E18/D18*100,0)</f>
        <v>99.957668914547</v>
      </c>
      <c r="G18" s="107"/>
      <c r="H18" s="31"/>
      <c r="I18" s="31"/>
      <c r="J18" s="31"/>
      <c r="K18" s="31"/>
      <c r="L18" s="31"/>
      <c r="M18" s="31"/>
      <c r="N18" s="37"/>
    </row>
    <row r="19" spans="1:14" s="35" customFormat="1" ht="39" customHeight="1">
      <c r="A19" s="307"/>
      <c r="B19" s="300"/>
      <c r="C19" s="115" t="s">
        <v>71</v>
      </c>
      <c r="D19" s="116">
        <f>IFERROR(D18/$D$11,0)</f>
        <v>8.5541850434292757E-2</v>
      </c>
      <c r="E19" s="116">
        <f>IFERROR(E18/$E$11,0)</f>
        <v>6.8268697505180567E-2</v>
      </c>
      <c r="F19" s="174">
        <f>(E19-D19)*100</f>
        <v>-1.727315292911219</v>
      </c>
      <c r="G19" s="107"/>
      <c r="H19" s="31"/>
      <c r="I19" s="31"/>
      <c r="J19" s="31"/>
      <c r="K19" s="31"/>
      <c r="L19" s="31"/>
      <c r="M19" s="31"/>
    </row>
    <row r="20" spans="1:14" s="35" customFormat="1" ht="39" customHeight="1">
      <c r="A20" s="307"/>
      <c r="B20" s="300" t="s">
        <v>111</v>
      </c>
      <c r="C20" s="112" t="s">
        <v>70</v>
      </c>
      <c r="D20" s="118">
        <v>0</v>
      </c>
      <c r="E20" s="101">
        <v>0</v>
      </c>
      <c r="F20" s="174">
        <f>IFERROR(E20/D20*100,0)</f>
        <v>0</v>
      </c>
      <c r="G20" s="303"/>
      <c r="H20" s="303"/>
      <c r="I20" s="303"/>
      <c r="J20" s="31"/>
      <c r="K20" s="31"/>
      <c r="L20" s="31"/>
      <c r="M20" s="31"/>
    </row>
    <row r="21" spans="1:14" s="35" customFormat="1" ht="39" customHeight="1">
      <c r="A21" s="307"/>
      <c r="B21" s="300"/>
      <c r="C21" s="115" t="s">
        <v>71</v>
      </c>
      <c r="D21" s="116">
        <f>IFERROR(D20/$D$11,0)</f>
        <v>0</v>
      </c>
      <c r="E21" s="116">
        <f>IFERROR(E20/$E$11,0)</f>
        <v>0</v>
      </c>
      <c r="F21" s="174">
        <f>(E21-D21)*100</f>
        <v>0</v>
      </c>
      <c r="G21" s="107"/>
      <c r="H21" s="31"/>
      <c r="I21" s="31"/>
      <c r="J21" s="31"/>
      <c r="K21" s="31"/>
      <c r="L21" s="31"/>
      <c r="M21" s="31"/>
    </row>
    <row r="22" spans="1:14" s="35" customFormat="1" ht="39" customHeight="1">
      <c r="A22" s="307"/>
      <c r="B22" s="300" t="s">
        <v>116</v>
      </c>
      <c r="C22" s="112" t="s">
        <v>70</v>
      </c>
      <c r="D22" s="189">
        <v>2210.37</v>
      </c>
      <c r="E22" s="190">
        <f>'Quadro Geral'!H20</f>
        <v>2210.37</v>
      </c>
      <c r="F22" s="174">
        <f>IFERROR(E22/D22*100,0)</f>
        <v>100</v>
      </c>
      <c r="G22" s="107"/>
      <c r="H22" s="31"/>
      <c r="I22" s="31"/>
      <c r="J22" s="31"/>
      <c r="K22" s="31"/>
      <c r="L22" s="31"/>
      <c r="M22" s="31"/>
    </row>
    <row r="23" spans="1:14" s="35" customFormat="1" ht="39" customHeight="1">
      <c r="A23" s="307"/>
      <c r="B23" s="300"/>
      <c r="C23" s="115" t="s">
        <v>71</v>
      </c>
      <c r="D23" s="116">
        <f>IFERROR(D22/$D$11,0)</f>
        <v>2.7187246027067691E-3</v>
      </c>
      <c r="E23" s="116">
        <f>IFERROR(E22/$E$11,0)</f>
        <v>2.1706613538295355E-3</v>
      </c>
      <c r="F23" s="174">
        <f>(E23-D23)*100</f>
        <v>-5.4806324887723357E-2</v>
      </c>
      <c r="G23" s="107"/>
      <c r="H23" s="31"/>
      <c r="I23" s="31"/>
      <c r="J23" s="31"/>
      <c r="K23" s="31"/>
      <c r="L23" s="31"/>
      <c r="M23" s="31"/>
    </row>
    <row r="24" spans="1:14" s="35" customFormat="1" ht="39" customHeight="1">
      <c r="A24" s="307"/>
      <c r="B24" s="300" t="s">
        <v>117</v>
      </c>
      <c r="C24" s="112" t="s">
        <v>70</v>
      </c>
      <c r="D24" s="113">
        <v>0</v>
      </c>
      <c r="E24" s="101">
        <v>0</v>
      </c>
      <c r="F24" s="174">
        <f>IFERROR(E24/D24*100,0)</f>
        <v>0</v>
      </c>
      <c r="G24" s="107"/>
      <c r="H24" s="31"/>
      <c r="I24" s="31"/>
      <c r="J24" s="31"/>
      <c r="K24" s="31"/>
      <c r="L24" s="31"/>
      <c r="M24" s="31"/>
    </row>
    <row r="25" spans="1:14" s="35" customFormat="1" ht="39" customHeight="1">
      <c r="A25" s="307"/>
      <c r="B25" s="300"/>
      <c r="C25" s="115" t="s">
        <v>71</v>
      </c>
      <c r="D25" s="116">
        <f>IFERROR(D24/$D$11,0)</f>
        <v>0</v>
      </c>
      <c r="E25" s="116">
        <f>IFERROR(E24/$E$11,0)</f>
        <v>0</v>
      </c>
      <c r="F25" s="174">
        <f>(E25-D25)*100</f>
        <v>0</v>
      </c>
      <c r="G25" s="107"/>
      <c r="H25" s="31"/>
      <c r="I25" s="31"/>
      <c r="J25" s="31"/>
      <c r="K25" s="31"/>
      <c r="L25" s="31"/>
      <c r="M25" s="31"/>
    </row>
    <row r="26" spans="1:14" s="35" customFormat="1" ht="39" customHeight="1">
      <c r="A26" s="307"/>
      <c r="B26" s="300" t="s">
        <v>118</v>
      </c>
      <c r="C26" s="112" t="s">
        <v>70</v>
      </c>
      <c r="D26" s="189">
        <v>5000</v>
      </c>
      <c r="E26" s="190">
        <v>0</v>
      </c>
      <c r="F26" s="174">
        <f>IFERROR(E26/D26*100,0)</f>
        <v>0</v>
      </c>
      <c r="G26" s="107"/>
      <c r="H26" s="31"/>
      <c r="I26" s="31"/>
      <c r="J26" s="31"/>
      <c r="K26" s="31"/>
      <c r="L26" s="31"/>
      <c r="M26" s="31"/>
    </row>
    <row r="27" spans="1:14" s="35" customFormat="1" ht="39" customHeight="1">
      <c r="A27" s="307"/>
      <c r="B27" s="300"/>
      <c r="C27" s="115" t="s">
        <v>71</v>
      </c>
      <c r="D27" s="116">
        <f>IFERROR(D26/$D$11,0)</f>
        <v>6.1499310131488596E-3</v>
      </c>
      <c r="E27" s="116">
        <f>IFERROR(E26/$E$11,0)</f>
        <v>0</v>
      </c>
      <c r="F27" s="174">
        <f>(E27-D27)*100</f>
        <v>-0.61499310131488594</v>
      </c>
      <c r="G27" s="107"/>
      <c r="H27" s="31"/>
      <c r="I27" s="31"/>
      <c r="J27" s="31"/>
      <c r="K27" s="31"/>
      <c r="L27" s="31"/>
      <c r="M27" s="31"/>
    </row>
    <row r="28" spans="1:14" ht="18.600000000000001" thickBo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4" ht="27" customHeight="1" thickBot="1">
      <c r="A29" s="304" t="s">
        <v>92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6"/>
    </row>
    <row r="30" spans="1:14" ht="108.75" customHeight="1" thickBot="1">
      <c r="A30" s="342" t="s">
        <v>298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4"/>
    </row>
    <row r="31" spans="1:14" ht="18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sheetProtection selectLockedCells="1"/>
  <mergeCells count="33">
    <mergeCell ref="A3:M3"/>
    <mergeCell ref="A6:A11"/>
    <mergeCell ref="B6:C6"/>
    <mergeCell ref="H6:H9"/>
    <mergeCell ref="I6:J6"/>
    <mergeCell ref="B7:C7"/>
    <mergeCell ref="I7:J7"/>
    <mergeCell ref="B8:C8"/>
    <mergeCell ref="I8:J8"/>
    <mergeCell ref="B9:C9"/>
    <mergeCell ref="I9:J9"/>
    <mergeCell ref="B10:C10"/>
    <mergeCell ref="H10:I10"/>
    <mergeCell ref="A4:M4"/>
    <mergeCell ref="B11:C11"/>
    <mergeCell ref="A29:M29"/>
    <mergeCell ref="A30:M30"/>
    <mergeCell ref="A13:A27"/>
    <mergeCell ref="H16:I17"/>
    <mergeCell ref="B18:B19"/>
    <mergeCell ref="O7:W7"/>
    <mergeCell ref="O14:R14"/>
    <mergeCell ref="B24:B25"/>
    <mergeCell ref="B22:B23"/>
    <mergeCell ref="B26:B27"/>
    <mergeCell ref="N11:P11"/>
    <mergeCell ref="B13:C13"/>
    <mergeCell ref="H13:J13"/>
    <mergeCell ref="B14:B15"/>
    <mergeCell ref="H14:I15"/>
    <mergeCell ref="B16:B17"/>
    <mergeCell ref="B20:B21"/>
    <mergeCell ref="G20:I20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2"/>
  <sheetViews>
    <sheetView showGridLines="0" zoomScale="39" zoomScaleNormal="39" workbookViewId="0">
      <selection activeCell="F63" sqref="F63:F64"/>
    </sheetView>
  </sheetViews>
  <sheetFormatPr defaultRowHeight="14.4"/>
  <cols>
    <col min="1" max="1" width="159.6640625" customWidth="1"/>
    <col min="2" max="2" width="165.109375" style="154" customWidth="1"/>
    <col min="3" max="3" width="21.109375" customWidth="1"/>
    <col min="4" max="4" width="39.44140625" style="154" customWidth="1"/>
    <col min="5" max="7" width="34" customWidth="1"/>
  </cols>
  <sheetData>
    <row r="1" spans="1:21" ht="63" customHeight="1">
      <c r="A1" s="168"/>
      <c r="B1" s="169"/>
      <c r="C1" s="169"/>
      <c r="D1" s="169"/>
      <c r="E1" s="168"/>
      <c r="F1" s="168"/>
      <c r="G1" s="168"/>
    </row>
    <row r="2" spans="1:21" ht="51" customHeight="1">
      <c r="A2" s="224" t="s">
        <v>49</v>
      </c>
      <c r="B2" s="225"/>
      <c r="C2" s="225"/>
      <c r="D2" s="225"/>
      <c r="E2" s="225"/>
      <c r="F2" s="225"/>
      <c r="G2" s="225"/>
    </row>
    <row r="3" spans="1:21" ht="25.8">
      <c r="A3" s="62"/>
      <c r="B3" s="166"/>
      <c r="C3" s="167"/>
      <c r="D3" s="166"/>
      <c r="E3" s="137"/>
      <c r="F3" s="137"/>
      <c r="G3" s="137"/>
    </row>
    <row r="4" spans="1:21" ht="51.9" customHeight="1">
      <c r="A4" s="226" t="s">
        <v>78</v>
      </c>
      <c r="B4" s="227"/>
      <c r="C4" s="227"/>
      <c r="D4" s="227"/>
      <c r="E4" s="227"/>
      <c r="F4" s="227"/>
      <c r="G4" s="227"/>
    </row>
    <row r="5" spans="1:21" ht="81" customHeight="1">
      <c r="A5" s="72" t="s">
        <v>27</v>
      </c>
      <c r="B5" s="234" t="s">
        <v>75</v>
      </c>
      <c r="C5" s="234"/>
      <c r="D5" s="144" t="s">
        <v>76</v>
      </c>
      <c r="E5" s="144" t="s">
        <v>210</v>
      </c>
      <c r="F5" s="144" t="s">
        <v>211</v>
      </c>
      <c r="G5" s="149" t="s">
        <v>258</v>
      </c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</row>
    <row r="6" spans="1:21" ht="65.099999999999994" customHeight="1">
      <c r="A6" s="245" t="s">
        <v>237</v>
      </c>
      <c r="B6" s="148" t="s">
        <v>119</v>
      </c>
      <c r="C6" s="240" t="s">
        <v>120</v>
      </c>
      <c r="D6" s="253" t="s">
        <v>98</v>
      </c>
      <c r="E6" s="273">
        <v>0.14699999999999999</v>
      </c>
      <c r="F6" s="273">
        <f>27/75</f>
        <v>0.36</v>
      </c>
      <c r="G6" s="222">
        <f>IFERROR(F6/E6*100,)</f>
        <v>244.89795918367346</v>
      </c>
    </row>
    <row r="7" spans="1:21" ht="65.099999999999994" customHeight="1">
      <c r="A7" s="230"/>
      <c r="B7" s="146" t="s">
        <v>121</v>
      </c>
      <c r="C7" s="231"/>
      <c r="D7" s="232"/>
      <c r="E7" s="238"/>
      <c r="F7" s="238"/>
      <c r="G7" s="223"/>
    </row>
    <row r="8" spans="1:21" ht="51.9" customHeight="1">
      <c r="A8" s="228" t="s">
        <v>77</v>
      </c>
      <c r="B8" s="229"/>
      <c r="C8" s="229"/>
      <c r="D8" s="229"/>
      <c r="E8" s="229"/>
      <c r="F8" s="229"/>
      <c r="G8" s="229"/>
    </row>
    <row r="9" spans="1:21" ht="78.75" customHeight="1">
      <c r="A9" s="72" t="s">
        <v>28</v>
      </c>
      <c r="B9" s="234" t="s">
        <v>75</v>
      </c>
      <c r="C9" s="234"/>
      <c r="D9" s="144" t="s">
        <v>76</v>
      </c>
      <c r="E9" s="144" t="s">
        <v>210</v>
      </c>
      <c r="F9" s="144" t="s">
        <v>211</v>
      </c>
      <c r="G9" s="149" t="s">
        <v>258</v>
      </c>
    </row>
    <row r="10" spans="1:21" ht="65.099999999999994" customHeight="1">
      <c r="A10" s="272" t="s">
        <v>171</v>
      </c>
      <c r="B10" s="148" t="s">
        <v>172</v>
      </c>
      <c r="C10" s="240" t="s">
        <v>120</v>
      </c>
      <c r="D10" s="253" t="s">
        <v>99</v>
      </c>
      <c r="E10" s="271">
        <v>0.75</v>
      </c>
      <c r="F10" s="271">
        <f>228/225</f>
        <v>1.0133333333333334</v>
      </c>
      <c r="G10" s="222">
        <f>IFERROR(F10/E10*100,)</f>
        <v>135.11111111111111</v>
      </c>
    </row>
    <row r="11" spans="1:21" ht="65.099999999999994" customHeight="1">
      <c r="A11" s="269"/>
      <c r="B11" s="146" t="s">
        <v>173</v>
      </c>
      <c r="C11" s="231"/>
      <c r="D11" s="232"/>
      <c r="E11" s="233"/>
      <c r="F11" s="233"/>
      <c r="G11" s="223"/>
    </row>
    <row r="12" spans="1:21" ht="65.099999999999994" customHeight="1">
      <c r="A12" s="269" t="s">
        <v>174</v>
      </c>
      <c r="B12" s="147" t="s">
        <v>175</v>
      </c>
      <c r="C12" s="231" t="s">
        <v>120</v>
      </c>
      <c r="D12" s="232" t="s">
        <v>99</v>
      </c>
      <c r="E12" s="233">
        <v>0.6</v>
      </c>
      <c r="F12" s="233">
        <v>0.625</v>
      </c>
      <c r="G12" s="222">
        <f t="shared" ref="G12" si="0">IFERROR(F12/E12*100,)</f>
        <v>104.16666666666667</v>
      </c>
    </row>
    <row r="13" spans="1:21" ht="65.099999999999994" customHeight="1">
      <c r="A13" s="269"/>
      <c r="B13" s="146" t="s">
        <v>176</v>
      </c>
      <c r="C13" s="231"/>
      <c r="D13" s="232"/>
      <c r="E13" s="233"/>
      <c r="F13" s="233"/>
      <c r="G13" s="223"/>
    </row>
    <row r="14" spans="1:21" ht="65.099999999999994" customHeight="1">
      <c r="A14" s="269" t="s">
        <v>177</v>
      </c>
      <c r="B14" s="275" t="s">
        <v>178</v>
      </c>
      <c r="C14" s="276"/>
      <c r="D14" s="232" t="s">
        <v>179</v>
      </c>
      <c r="E14" s="236">
        <v>0.33</v>
      </c>
      <c r="F14" s="274">
        <f>567.5/1444</f>
        <v>0.39300554016620498</v>
      </c>
      <c r="G14" s="222">
        <f t="shared" ref="G14" si="1">IFERROR(F14/E14*100,)</f>
        <v>119.09258792915303</v>
      </c>
    </row>
    <row r="15" spans="1:21" ht="65.099999999999994" customHeight="1">
      <c r="A15" s="269"/>
      <c r="B15" s="250" t="s">
        <v>180</v>
      </c>
      <c r="C15" s="251"/>
      <c r="D15" s="232"/>
      <c r="E15" s="236"/>
      <c r="F15" s="274"/>
      <c r="G15" s="223"/>
    </row>
    <row r="16" spans="1:21" ht="65.099999999999994" customHeight="1">
      <c r="A16" s="269" t="s">
        <v>181</v>
      </c>
      <c r="B16" s="147" t="s">
        <v>182</v>
      </c>
      <c r="C16" s="231" t="s">
        <v>125</v>
      </c>
      <c r="D16" s="232" t="s">
        <v>179</v>
      </c>
      <c r="E16" s="233">
        <v>0.75</v>
      </c>
      <c r="F16" s="270">
        <f>46/46</f>
        <v>1</v>
      </c>
      <c r="G16" s="222">
        <f>IFERROR(F16/E16*100,)</f>
        <v>133.33333333333331</v>
      </c>
    </row>
    <row r="17" spans="1:7" ht="65.099999999999994" customHeight="1">
      <c r="A17" s="269"/>
      <c r="B17" s="146" t="s">
        <v>183</v>
      </c>
      <c r="C17" s="231"/>
      <c r="D17" s="232"/>
      <c r="E17" s="233"/>
      <c r="F17" s="271"/>
      <c r="G17" s="223"/>
    </row>
    <row r="18" spans="1:7" ht="65.099999999999994" hidden="1" customHeight="1">
      <c r="A18" s="269" t="s">
        <v>123</v>
      </c>
      <c r="B18" s="147" t="s">
        <v>124</v>
      </c>
      <c r="C18" s="231" t="s">
        <v>125</v>
      </c>
      <c r="D18" s="232" t="s">
        <v>126</v>
      </c>
      <c r="E18" s="242"/>
      <c r="F18" s="242"/>
      <c r="G18" s="222">
        <f t="shared" ref="G18" si="2">IFERROR(F18/E18*100,)</f>
        <v>0</v>
      </c>
    </row>
    <row r="19" spans="1:7" ht="65.099999999999994" hidden="1" customHeight="1">
      <c r="A19" s="269"/>
      <c r="B19" s="146" t="s">
        <v>127</v>
      </c>
      <c r="C19" s="231"/>
      <c r="D19" s="232"/>
      <c r="E19" s="242"/>
      <c r="F19" s="242"/>
      <c r="G19" s="223"/>
    </row>
    <row r="20" spans="1:7" ht="65.099999999999994" hidden="1" customHeight="1">
      <c r="A20" s="269" t="s">
        <v>128</v>
      </c>
      <c r="B20" s="147" t="s">
        <v>129</v>
      </c>
      <c r="C20" s="231" t="s">
        <v>120</v>
      </c>
      <c r="D20" s="232" t="s">
        <v>126</v>
      </c>
      <c r="E20" s="242"/>
      <c r="F20" s="242"/>
      <c r="G20" s="222">
        <f t="shared" ref="G20" si="3">IFERROR(F20/E20*100,)</f>
        <v>0</v>
      </c>
    </row>
    <row r="21" spans="1:7" ht="65.099999999999994" hidden="1" customHeight="1">
      <c r="A21" s="269"/>
      <c r="B21" s="146" t="s">
        <v>130</v>
      </c>
      <c r="C21" s="231"/>
      <c r="D21" s="232"/>
      <c r="E21" s="242"/>
      <c r="F21" s="242"/>
      <c r="G21" s="223"/>
    </row>
    <row r="22" spans="1:7" ht="81" hidden="1" customHeight="1">
      <c r="A22" s="72" t="s">
        <v>29</v>
      </c>
      <c r="B22" s="234" t="s">
        <v>75</v>
      </c>
      <c r="C22" s="234"/>
      <c r="D22" s="144" t="s">
        <v>76</v>
      </c>
      <c r="E22" s="144" t="s">
        <v>210</v>
      </c>
      <c r="F22" s="144" t="s">
        <v>211</v>
      </c>
      <c r="G22" s="149" t="s">
        <v>258</v>
      </c>
    </row>
    <row r="23" spans="1:7" ht="65.099999999999994" hidden="1" customHeight="1">
      <c r="A23" s="267" t="s">
        <v>131</v>
      </c>
      <c r="B23" s="165" t="s">
        <v>132</v>
      </c>
      <c r="C23" s="268" t="s">
        <v>120</v>
      </c>
      <c r="D23" s="256" t="s">
        <v>99</v>
      </c>
      <c r="E23" s="233"/>
      <c r="F23" s="233"/>
      <c r="G23" s="222">
        <f t="shared" ref="G23:G25" si="4">IFERROR(F23/E23*100,)</f>
        <v>0</v>
      </c>
    </row>
    <row r="24" spans="1:7" ht="65.099999999999994" hidden="1" customHeight="1">
      <c r="A24" s="267"/>
      <c r="B24" s="163" t="s">
        <v>133</v>
      </c>
      <c r="C24" s="268"/>
      <c r="D24" s="256"/>
      <c r="E24" s="233"/>
      <c r="F24" s="233"/>
      <c r="G24" s="223"/>
    </row>
    <row r="25" spans="1:7" ht="65.099999999999994" hidden="1" customHeight="1">
      <c r="A25" s="267" t="s">
        <v>134</v>
      </c>
      <c r="B25" s="164" t="s">
        <v>135</v>
      </c>
      <c r="C25" s="268" t="s">
        <v>120</v>
      </c>
      <c r="D25" s="256" t="s">
        <v>99</v>
      </c>
      <c r="E25" s="233"/>
      <c r="F25" s="233"/>
      <c r="G25" s="222">
        <f t="shared" si="4"/>
        <v>0</v>
      </c>
    </row>
    <row r="26" spans="1:7" ht="65.099999999999994" hidden="1" customHeight="1">
      <c r="A26" s="267"/>
      <c r="B26" s="163" t="s">
        <v>136</v>
      </c>
      <c r="C26" s="268"/>
      <c r="D26" s="256"/>
      <c r="E26" s="233"/>
      <c r="F26" s="233"/>
      <c r="G26" s="223"/>
    </row>
    <row r="27" spans="1:7" ht="81" customHeight="1">
      <c r="A27" s="72" t="s">
        <v>30</v>
      </c>
      <c r="B27" s="234" t="s">
        <v>75</v>
      </c>
      <c r="C27" s="234"/>
      <c r="D27" s="144" t="s">
        <v>76</v>
      </c>
      <c r="E27" s="144" t="s">
        <v>210</v>
      </c>
      <c r="F27" s="144" t="s">
        <v>211</v>
      </c>
      <c r="G27" s="149" t="s">
        <v>258</v>
      </c>
    </row>
    <row r="28" spans="1:7" ht="65.099999999999994" customHeight="1">
      <c r="A28" s="267" t="s">
        <v>202</v>
      </c>
      <c r="B28" s="165" t="s">
        <v>137</v>
      </c>
      <c r="C28" s="268" t="s">
        <v>120</v>
      </c>
      <c r="D28" s="256" t="s">
        <v>98</v>
      </c>
      <c r="E28" s="233">
        <v>0</v>
      </c>
      <c r="F28" s="233">
        <v>0</v>
      </c>
      <c r="G28" s="222">
        <f t="shared" ref="G28:G30" si="5">IFERROR(F28/E28*100,)</f>
        <v>0</v>
      </c>
    </row>
    <row r="29" spans="1:7" ht="65.099999999999994" customHeight="1">
      <c r="A29" s="267"/>
      <c r="B29" s="163" t="s">
        <v>138</v>
      </c>
      <c r="C29" s="268"/>
      <c r="D29" s="256"/>
      <c r="E29" s="233"/>
      <c r="F29" s="233"/>
      <c r="G29" s="223"/>
    </row>
    <row r="30" spans="1:7" ht="65.099999999999994" customHeight="1">
      <c r="A30" s="267" t="s">
        <v>139</v>
      </c>
      <c r="B30" s="164" t="s">
        <v>140</v>
      </c>
      <c r="C30" s="268" t="s">
        <v>120</v>
      </c>
      <c r="D30" s="256" t="s">
        <v>98</v>
      </c>
      <c r="E30" s="233">
        <v>0</v>
      </c>
      <c r="F30" s="233">
        <v>0</v>
      </c>
      <c r="G30" s="222">
        <f t="shared" si="5"/>
        <v>0</v>
      </c>
    </row>
    <row r="31" spans="1:7" ht="65.099999999999994" customHeight="1">
      <c r="A31" s="267"/>
      <c r="B31" s="163" t="s">
        <v>137</v>
      </c>
      <c r="C31" s="268"/>
      <c r="D31" s="256"/>
      <c r="E31" s="233"/>
      <c r="F31" s="233"/>
      <c r="G31" s="223"/>
    </row>
    <row r="32" spans="1:7" ht="81" hidden="1" customHeight="1">
      <c r="A32" s="72" t="s">
        <v>34</v>
      </c>
      <c r="B32" s="234" t="s">
        <v>75</v>
      </c>
      <c r="C32" s="234"/>
      <c r="D32" s="144" t="s">
        <v>76</v>
      </c>
      <c r="E32" s="144" t="s">
        <v>210</v>
      </c>
      <c r="F32" s="144" t="s">
        <v>211</v>
      </c>
      <c r="G32" s="149" t="s">
        <v>258</v>
      </c>
    </row>
    <row r="33" spans="1:7" ht="74.25" hidden="1" customHeight="1">
      <c r="A33" s="264" t="s">
        <v>236</v>
      </c>
      <c r="B33" s="162" t="s">
        <v>141</v>
      </c>
      <c r="C33" s="265" t="s">
        <v>120</v>
      </c>
      <c r="D33" s="266" t="s">
        <v>98</v>
      </c>
      <c r="E33" s="242"/>
      <c r="F33" s="242"/>
      <c r="G33" s="222">
        <f t="shared" ref="G33:G35" si="6">IFERROR(F33/E33*100,)</f>
        <v>0</v>
      </c>
    </row>
    <row r="34" spans="1:7" ht="75.75" hidden="1" customHeight="1">
      <c r="A34" s="264"/>
      <c r="B34" s="160" t="s">
        <v>142</v>
      </c>
      <c r="C34" s="265"/>
      <c r="D34" s="266"/>
      <c r="E34" s="242"/>
      <c r="F34" s="242"/>
      <c r="G34" s="223"/>
    </row>
    <row r="35" spans="1:7" ht="65.099999999999994" hidden="1" customHeight="1">
      <c r="A35" s="264" t="s">
        <v>143</v>
      </c>
      <c r="B35" s="161" t="s">
        <v>144</v>
      </c>
      <c r="C35" s="265" t="s">
        <v>120</v>
      </c>
      <c r="D35" s="266" t="s">
        <v>98</v>
      </c>
      <c r="E35" s="242"/>
      <c r="F35" s="242"/>
      <c r="G35" s="222">
        <f t="shared" si="6"/>
        <v>0</v>
      </c>
    </row>
    <row r="36" spans="1:7" ht="65.099999999999994" hidden="1" customHeight="1">
      <c r="A36" s="264"/>
      <c r="B36" s="160" t="s">
        <v>145</v>
      </c>
      <c r="C36" s="265"/>
      <c r="D36" s="266"/>
      <c r="E36" s="242"/>
      <c r="F36" s="242"/>
      <c r="G36" s="223"/>
    </row>
    <row r="37" spans="1:7" ht="78.75" customHeight="1">
      <c r="A37" s="72" t="s">
        <v>35</v>
      </c>
      <c r="B37" s="234" t="s">
        <v>75</v>
      </c>
      <c r="C37" s="234"/>
      <c r="D37" s="144" t="s">
        <v>76</v>
      </c>
      <c r="E37" s="144" t="s">
        <v>210</v>
      </c>
      <c r="F37" s="144" t="s">
        <v>211</v>
      </c>
      <c r="G37" s="149" t="s">
        <v>258</v>
      </c>
    </row>
    <row r="38" spans="1:7" ht="65.099999999999994" hidden="1" customHeight="1">
      <c r="A38" s="230" t="s">
        <v>235</v>
      </c>
      <c r="B38" s="147" t="s">
        <v>146</v>
      </c>
      <c r="C38" s="231" t="s">
        <v>147</v>
      </c>
      <c r="D38" s="232" t="s">
        <v>98</v>
      </c>
      <c r="E38" s="242"/>
      <c r="F38" s="242"/>
      <c r="G38" s="222">
        <f t="shared" ref="G38:G40" si="7">IFERROR(F38/E38*100,)</f>
        <v>0</v>
      </c>
    </row>
    <row r="39" spans="1:7" ht="65.099999999999994" hidden="1" customHeight="1">
      <c r="A39" s="230"/>
      <c r="B39" s="146" t="s">
        <v>148</v>
      </c>
      <c r="C39" s="231"/>
      <c r="D39" s="232"/>
      <c r="E39" s="242"/>
      <c r="F39" s="242"/>
      <c r="G39" s="223"/>
    </row>
    <row r="40" spans="1:7" ht="65.099999999999994" customHeight="1">
      <c r="A40" s="230" t="s">
        <v>149</v>
      </c>
      <c r="B40" s="147" t="s">
        <v>186</v>
      </c>
      <c r="C40" s="231" t="s">
        <v>120</v>
      </c>
      <c r="D40" s="232" t="s">
        <v>98</v>
      </c>
      <c r="E40" s="233">
        <v>0.2</v>
      </c>
      <c r="F40" s="233">
        <f>27/75</f>
        <v>0.36</v>
      </c>
      <c r="G40" s="222">
        <f t="shared" si="7"/>
        <v>179.99999999999997</v>
      </c>
    </row>
    <row r="41" spans="1:7" ht="65.099999999999994" customHeight="1">
      <c r="A41" s="230"/>
      <c r="B41" s="146" t="s">
        <v>150</v>
      </c>
      <c r="C41" s="231"/>
      <c r="D41" s="232"/>
      <c r="E41" s="233"/>
      <c r="F41" s="233"/>
      <c r="G41" s="223"/>
    </row>
    <row r="42" spans="1:7" ht="78.75" customHeight="1">
      <c r="A42" s="72" t="s">
        <v>36</v>
      </c>
      <c r="B42" s="234" t="s">
        <v>75</v>
      </c>
      <c r="C42" s="234"/>
      <c r="D42" s="144" t="s">
        <v>76</v>
      </c>
      <c r="E42" s="144" t="s">
        <v>210</v>
      </c>
      <c r="F42" s="144" t="s">
        <v>222</v>
      </c>
      <c r="G42" s="149" t="s">
        <v>258</v>
      </c>
    </row>
    <row r="43" spans="1:7" ht="144.6" customHeight="1">
      <c r="A43" s="159" t="s">
        <v>234</v>
      </c>
      <c r="B43" s="232" t="s">
        <v>151</v>
      </c>
      <c r="C43" s="232"/>
      <c r="D43" s="145" t="s">
        <v>179</v>
      </c>
      <c r="E43" s="195">
        <v>27000</v>
      </c>
      <c r="F43" s="345" t="s">
        <v>299</v>
      </c>
      <c r="G43" s="198">
        <f>IFERROR(F43/E43*100,)</f>
        <v>0</v>
      </c>
    </row>
    <row r="44" spans="1:7" ht="65.099999999999994" hidden="1" customHeight="1">
      <c r="A44" s="230" t="s">
        <v>233</v>
      </c>
      <c r="B44" s="147" t="s">
        <v>187</v>
      </c>
      <c r="C44" s="231" t="s">
        <v>120</v>
      </c>
      <c r="D44" s="256" t="s">
        <v>99</v>
      </c>
      <c r="E44" s="236"/>
      <c r="F44" s="236"/>
      <c r="G44" s="222">
        <f t="shared" ref="G44:G46" si="8">IFERROR(F44/E44*100,)</f>
        <v>0</v>
      </c>
    </row>
    <row r="45" spans="1:7" ht="65.099999999999994" hidden="1" customHeight="1">
      <c r="A45" s="230"/>
      <c r="B45" s="146" t="s">
        <v>152</v>
      </c>
      <c r="C45" s="231"/>
      <c r="D45" s="256"/>
      <c r="E45" s="236"/>
      <c r="F45" s="236"/>
      <c r="G45" s="223"/>
    </row>
    <row r="46" spans="1:7" ht="65.099999999999994" customHeight="1">
      <c r="A46" s="230" t="s">
        <v>232</v>
      </c>
      <c r="B46" s="147" t="s">
        <v>188</v>
      </c>
      <c r="C46" s="231" t="s">
        <v>120</v>
      </c>
      <c r="D46" s="256" t="s">
        <v>99</v>
      </c>
      <c r="E46" s="233">
        <v>0.9</v>
      </c>
      <c r="F46" s="233">
        <f>36/36</f>
        <v>1</v>
      </c>
      <c r="G46" s="222">
        <f t="shared" si="8"/>
        <v>111.11111111111111</v>
      </c>
    </row>
    <row r="47" spans="1:7" ht="65.099999999999994" customHeight="1">
      <c r="A47" s="230"/>
      <c r="B47" s="146" t="s">
        <v>153</v>
      </c>
      <c r="C47" s="231"/>
      <c r="D47" s="256"/>
      <c r="E47" s="233"/>
      <c r="F47" s="233"/>
      <c r="G47" s="223"/>
    </row>
    <row r="48" spans="1:7" ht="81" customHeight="1">
      <c r="A48" s="72" t="s">
        <v>37</v>
      </c>
      <c r="B48" s="234" t="s">
        <v>75</v>
      </c>
      <c r="C48" s="234"/>
      <c r="D48" s="144" t="s">
        <v>76</v>
      </c>
      <c r="E48" s="144" t="s">
        <v>210</v>
      </c>
      <c r="F48" s="144" t="s">
        <v>211</v>
      </c>
      <c r="G48" s="149" t="s">
        <v>258</v>
      </c>
    </row>
    <row r="49" spans="1:7" ht="65.099999999999994" customHeight="1">
      <c r="A49" s="230" t="s">
        <v>231</v>
      </c>
      <c r="B49" s="158" t="s">
        <v>192</v>
      </c>
      <c r="C49" s="262" t="s">
        <v>120</v>
      </c>
      <c r="D49" s="263" t="s">
        <v>98</v>
      </c>
      <c r="E49" s="233">
        <v>0.5</v>
      </c>
      <c r="F49" s="233">
        <f>6/10</f>
        <v>0.6</v>
      </c>
      <c r="G49" s="222">
        <f t="shared" ref="G49" si="9">IFERROR(F49/E49*100,)</f>
        <v>120</v>
      </c>
    </row>
    <row r="50" spans="1:7" ht="65.099999999999994" customHeight="1">
      <c r="A50" s="230"/>
      <c r="B50" s="157" t="s">
        <v>154</v>
      </c>
      <c r="C50" s="262"/>
      <c r="D50" s="263"/>
      <c r="E50" s="233"/>
      <c r="F50" s="233"/>
      <c r="G50" s="223"/>
    </row>
    <row r="51" spans="1:7" ht="65.099999999999994" customHeight="1">
      <c r="A51" s="259" t="s">
        <v>230</v>
      </c>
      <c r="B51" s="156" t="s">
        <v>193</v>
      </c>
      <c r="C51" s="260" t="s">
        <v>120</v>
      </c>
      <c r="D51" s="261" t="s">
        <v>98</v>
      </c>
      <c r="E51" s="233">
        <v>0.25</v>
      </c>
      <c r="F51" s="341" t="s">
        <v>297</v>
      </c>
      <c r="G51" s="222">
        <f t="shared" ref="G51" si="10">IFERROR(F51/E51*100,)</f>
        <v>0</v>
      </c>
    </row>
    <row r="52" spans="1:7" ht="65.099999999999994" customHeight="1">
      <c r="A52" s="259"/>
      <c r="B52" s="155" t="s">
        <v>155</v>
      </c>
      <c r="C52" s="260"/>
      <c r="D52" s="261"/>
      <c r="E52" s="233"/>
      <c r="F52" s="341"/>
      <c r="G52" s="223"/>
    </row>
    <row r="53" spans="1:7" ht="81" customHeight="1">
      <c r="A53" s="72" t="s">
        <v>38</v>
      </c>
      <c r="B53" s="234" t="s">
        <v>75</v>
      </c>
      <c r="C53" s="234"/>
      <c r="D53" s="144" t="s">
        <v>76</v>
      </c>
      <c r="E53" s="144" t="s">
        <v>210</v>
      </c>
      <c r="F53" s="144" t="s">
        <v>211</v>
      </c>
      <c r="G53" s="149" t="s">
        <v>258</v>
      </c>
    </row>
    <row r="54" spans="1:7" ht="65.099999999999994" customHeight="1">
      <c r="A54" s="244" t="s">
        <v>229</v>
      </c>
      <c r="B54" s="248" t="s">
        <v>199</v>
      </c>
      <c r="C54" s="249"/>
      <c r="D54" s="252" t="s">
        <v>99</v>
      </c>
      <c r="E54" s="257">
        <v>2.39</v>
      </c>
      <c r="F54" s="254">
        <f>(6810)/(2318822/1000)</f>
        <v>2.9368360313987014</v>
      </c>
      <c r="G54" s="222">
        <f t="shared" ref="G54" si="11">IFERROR(F54/E54*100,)</f>
        <v>122.88016867776992</v>
      </c>
    </row>
    <row r="55" spans="1:7" ht="65.099999999999994" customHeight="1">
      <c r="A55" s="245"/>
      <c r="B55" s="250" t="s">
        <v>198</v>
      </c>
      <c r="C55" s="251"/>
      <c r="D55" s="253"/>
      <c r="E55" s="258"/>
      <c r="F55" s="255"/>
      <c r="G55" s="223"/>
    </row>
    <row r="56" spans="1:7" ht="65.099999999999994" customHeight="1">
      <c r="A56" s="244" t="s">
        <v>228</v>
      </c>
      <c r="B56" s="147" t="s">
        <v>201</v>
      </c>
      <c r="C56" s="246" t="s">
        <v>120</v>
      </c>
      <c r="D56" s="252" t="s">
        <v>99</v>
      </c>
      <c r="E56" s="254">
        <v>0.1</v>
      </c>
      <c r="F56" s="254">
        <f>705/6810</f>
        <v>0.10352422907488987</v>
      </c>
      <c r="G56" s="222">
        <f t="shared" ref="G56" si="12">IFERROR(F56/E56*100,)</f>
        <v>103.52422907488985</v>
      </c>
    </row>
    <row r="57" spans="1:7" ht="65.099999999999994" customHeight="1">
      <c r="A57" s="245"/>
      <c r="B57" s="146" t="s">
        <v>200</v>
      </c>
      <c r="C57" s="247"/>
      <c r="D57" s="253"/>
      <c r="E57" s="255"/>
      <c r="F57" s="255"/>
      <c r="G57" s="223"/>
    </row>
    <row r="58" spans="1:7" ht="81" customHeight="1">
      <c r="A58" s="72" t="s">
        <v>39</v>
      </c>
      <c r="B58" s="234" t="s">
        <v>75</v>
      </c>
      <c r="C58" s="234"/>
      <c r="D58" s="144" t="s">
        <v>76</v>
      </c>
      <c r="E58" s="144" t="s">
        <v>210</v>
      </c>
      <c r="F58" s="144" t="s">
        <v>211</v>
      </c>
      <c r="G58" s="149" t="s">
        <v>258</v>
      </c>
    </row>
    <row r="59" spans="1:7" ht="65.099999999999994" customHeight="1">
      <c r="A59" s="230" t="s">
        <v>227</v>
      </c>
      <c r="B59" s="235" t="s">
        <v>159</v>
      </c>
      <c r="C59" s="235"/>
      <c r="D59" s="232" t="s">
        <v>156</v>
      </c>
      <c r="E59" s="236">
        <v>634.12</v>
      </c>
      <c r="F59" s="274">
        <f>Fontes!C11/1444</f>
        <v>803.34540166204988</v>
      </c>
      <c r="G59" s="222">
        <f t="shared" ref="G59:G67" si="13">IFERROR(F59/E59*100,)</f>
        <v>126.68665263074021</v>
      </c>
    </row>
    <row r="60" spans="1:7" ht="65.099999999999994" customHeight="1">
      <c r="A60" s="230"/>
      <c r="B60" s="237" t="s">
        <v>157</v>
      </c>
      <c r="C60" s="237"/>
      <c r="D60" s="232"/>
      <c r="E60" s="236"/>
      <c r="F60" s="274"/>
      <c r="G60" s="223"/>
    </row>
    <row r="61" spans="1:7" ht="65.099999999999994" customHeight="1">
      <c r="A61" s="230" t="s">
        <v>158</v>
      </c>
      <c r="B61" s="147" t="s">
        <v>194</v>
      </c>
      <c r="C61" s="231" t="s">
        <v>120</v>
      </c>
      <c r="D61" s="232" t="s">
        <v>156</v>
      </c>
      <c r="E61" s="238">
        <v>0.67400000000000004</v>
      </c>
      <c r="F61" s="233">
        <f>'Limites Estratégicos'!L7/Fontes!C11</f>
        <v>0.54585840465126978</v>
      </c>
      <c r="G61" s="222">
        <f t="shared" si="13"/>
        <v>80.987893865173561</v>
      </c>
    </row>
    <row r="62" spans="1:7" ht="65.099999999999994" customHeight="1">
      <c r="A62" s="230"/>
      <c r="B62" s="146" t="s">
        <v>159</v>
      </c>
      <c r="C62" s="231"/>
      <c r="D62" s="232"/>
      <c r="E62" s="238"/>
      <c r="F62" s="233"/>
      <c r="G62" s="223"/>
    </row>
    <row r="63" spans="1:7" ht="65.099999999999994" customHeight="1">
      <c r="A63" s="230" t="s">
        <v>226</v>
      </c>
      <c r="B63" s="243" t="s">
        <v>195</v>
      </c>
      <c r="C63" s="243"/>
      <c r="D63" s="232" t="s">
        <v>156</v>
      </c>
      <c r="E63" s="236">
        <v>10</v>
      </c>
      <c r="F63" s="347">
        <f>1251466/77361</f>
        <v>16.176962552190382</v>
      </c>
      <c r="G63" s="222">
        <f t="shared" si="13"/>
        <v>161.76962552190381</v>
      </c>
    </row>
    <row r="64" spans="1:7" ht="65.099999999999994" customHeight="1">
      <c r="A64" s="230"/>
      <c r="B64" s="237" t="s">
        <v>160</v>
      </c>
      <c r="C64" s="237"/>
      <c r="D64" s="232"/>
      <c r="E64" s="236"/>
      <c r="F64" s="347"/>
      <c r="G64" s="223"/>
    </row>
    <row r="65" spans="1:7" ht="65.099999999999994" customHeight="1">
      <c r="A65" s="230" t="s">
        <v>161</v>
      </c>
      <c r="B65" s="147" t="s">
        <v>196</v>
      </c>
      <c r="C65" s="231" t="s">
        <v>120</v>
      </c>
      <c r="D65" s="232" t="s">
        <v>156</v>
      </c>
      <c r="E65" s="238">
        <v>0.45200000000000001</v>
      </c>
      <c r="F65" s="239">
        <v>0.3362</v>
      </c>
      <c r="G65" s="222">
        <f t="shared" si="13"/>
        <v>74.380530973451314</v>
      </c>
    </row>
    <row r="66" spans="1:7" ht="65.099999999999994" customHeight="1">
      <c r="A66" s="230"/>
      <c r="B66" s="146" t="s">
        <v>162</v>
      </c>
      <c r="C66" s="231"/>
      <c r="D66" s="232"/>
      <c r="E66" s="238"/>
      <c r="F66" s="239"/>
      <c r="G66" s="223"/>
    </row>
    <row r="67" spans="1:7" ht="65.099999999999994" customHeight="1">
      <c r="A67" s="230" t="s">
        <v>163</v>
      </c>
      <c r="B67" s="147" t="s">
        <v>164</v>
      </c>
      <c r="C67" s="231" t="s">
        <v>120</v>
      </c>
      <c r="D67" s="232" t="s">
        <v>156</v>
      </c>
      <c r="E67" s="238">
        <v>0.53800000000000003</v>
      </c>
      <c r="F67" s="239">
        <v>0.63759999999999994</v>
      </c>
      <c r="G67" s="222">
        <f t="shared" si="13"/>
        <v>118.51301115241635</v>
      </c>
    </row>
    <row r="68" spans="1:7" ht="65.099999999999994" customHeight="1">
      <c r="A68" s="230"/>
      <c r="B68" s="146" t="s">
        <v>165</v>
      </c>
      <c r="C68" s="231"/>
      <c r="D68" s="232"/>
      <c r="E68" s="238"/>
      <c r="F68" s="239"/>
      <c r="G68" s="223"/>
    </row>
    <row r="69" spans="1:7" ht="81" hidden="1" customHeight="1">
      <c r="A69" s="72" t="s">
        <v>40</v>
      </c>
      <c r="B69" s="234" t="s">
        <v>75</v>
      </c>
      <c r="C69" s="234"/>
      <c r="D69" s="144" t="s">
        <v>76</v>
      </c>
      <c r="E69" s="144" t="s">
        <v>210</v>
      </c>
      <c r="F69" s="144" t="s">
        <v>211</v>
      </c>
      <c r="G69" s="149" t="s">
        <v>258</v>
      </c>
    </row>
    <row r="70" spans="1:7" ht="65.099999999999994" hidden="1" customHeight="1">
      <c r="A70" s="230" t="s">
        <v>225</v>
      </c>
      <c r="B70" s="148" t="s">
        <v>197</v>
      </c>
      <c r="C70" s="240" t="s">
        <v>120</v>
      </c>
      <c r="D70" s="232" t="s">
        <v>156</v>
      </c>
      <c r="E70" s="242"/>
      <c r="F70" s="242"/>
      <c r="G70" s="222">
        <f t="shared" ref="G70" si="14">IFERROR(F70/E70*100,)</f>
        <v>0</v>
      </c>
    </row>
    <row r="71" spans="1:7" ht="65.099999999999994" hidden="1" customHeight="1">
      <c r="A71" s="230"/>
      <c r="B71" s="146" t="s">
        <v>166</v>
      </c>
      <c r="C71" s="241"/>
      <c r="D71" s="232"/>
      <c r="E71" s="242"/>
      <c r="F71" s="242"/>
      <c r="G71" s="223"/>
    </row>
    <row r="72" spans="1:7" ht="81" customHeight="1">
      <c r="A72" s="72" t="s">
        <v>41</v>
      </c>
      <c r="B72" s="234" t="s">
        <v>75</v>
      </c>
      <c r="C72" s="234"/>
      <c r="D72" s="144" t="s">
        <v>76</v>
      </c>
      <c r="E72" s="144" t="s">
        <v>210</v>
      </c>
      <c r="F72" s="144" t="s">
        <v>211</v>
      </c>
      <c r="G72" s="149" t="s">
        <v>258</v>
      </c>
    </row>
    <row r="73" spans="1:7" ht="65.099999999999994" customHeight="1">
      <c r="A73" s="230" t="s">
        <v>224</v>
      </c>
      <c r="B73" s="235" t="s">
        <v>184</v>
      </c>
      <c r="C73" s="235"/>
      <c r="D73" s="232" t="s">
        <v>98</v>
      </c>
      <c r="E73" s="236">
        <v>0</v>
      </c>
      <c r="F73" s="236">
        <v>0</v>
      </c>
      <c r="G73" s="222">
        <f t="shared" ref="G73" si="15">IFERROR(F73/E73*100,)</f>
        <v>0</v>
      </c>
    </row>
    <row r="74" spans="1:7" ht="65.099999999999994" customHeight="1">
      <c r="A74" s="230"/>
      <c r="B74" s="237" t="s">
        <v>167</v>
      </c>
      <c r="C74" s="237"/>
      <c r="D74" s="232"/>
      <c r="E74" s="236"/>
      <c r="F74" s="236"/>
      <c r="G74" s="223"/>
    </row>
    <row r="75" spans="1:7" ht="81" hidden="1" customHeight="1">
      <c r="A75" s="72" t="s">
        <v>42</v>
      </c>
      <c r="B75" s="234" t="s">
        <v>75</v>
      </c>
      <c r="C75" s="234"/>
      <c r="D75" s="144" t="s">
        <v>76</v>
      </c>
      <c r="E75" s="144" t="s">
        <v>210</v>
      </c>
      <c r="F75" s="144" t="s">
        <v>211</v>
      </c>
      <c r="G75" s="149" t="s">
        <v>258</v>
      </c>
    </row>
    <row r="76" spans="1:7" ht="65.099999999999994" hidden="1" customHeight="1">
      <c r="A76" s="230" t="s">
        <v>223</v>
      </c>
      <c r="B76" s="148" t="s">
        <v>191</v>
      </c>
      <c r="C76" s="240" t="s">
        <v>120</v>
      </c>
      <c r="D76" s="232" t="s">
        <v>98</v>
      </c>
      <c r="E76" s="242"/>
      <c r="F76" s="242"/>
      <c r="G76" s="222">
        <f t="shared" ref="G76" si="16">IFERROR(F76/E76*100,)</f>
        <v>0</v>
      </c>
    </row>
    <row r="77" spans="1:7" ht="65.099999999999994" hidden="1" customHeight="1">
      <c r="A77" s="230"/>
      <c r="B77" s="146" t="s">
        <v>168</v>
      </c>
      <c r="C77" s="241"/>
      <c r="D77" s="232"/>
      <c r="E77" s="242"/>
      <c r="F77" s="242"/>
      <c r="G77" s="223"/>
    </row>
    <row r="78" spans="1:7" ht="81" customHeight="1">
      <c r="A78" s="72" t="s">
        <v>43</v>
      </c>
      <c r="B78" s="234" t="s">
        <v>75</v>
      </c>
      <c r="C78" s="234"/>
      <c r="D78" s="144" t="s">
        <v>76</v>
      </c>
      <c r="E78" s="144" t="s">
        <v>210</v>
      </c>
      <c r="F78" s="144" t="s">
        <v>211</v>
      </c>
      <c r="G78" s="149" t="s">
        <v>258</v>
      </c>
    </row>
    <row r="79" spans="1:7" ht="65.099999999999994" customHeight="1">
      <c r="A79" s="230" t="s">
        <v>221</v>
      </c>
      <c r="B79" s="148" t="s">
        <v>189</v>
      </c>
      <c r="C79" s="240" t="s">
        <v>120</v>
      </c>
      <c r="D79" s="232" t="s">
        <v>156</v>
      </c>
      <c r="E79" s="233">
        <v>0.7</v>
      </c>
      <c r="F79" s="233">
        <v>0.28000000000000003</v>
      </c>
      <c r="G79" s="222">
        <f t="shared" ref="G79:G81" si="17">IFERROR(F79/E79*100,)</f>
        <v>40.000000000000007</v>
      </c>
    </row>
    <row r="80" spans="1:7" ht="65.099999999999994" customHeight="1">
      <c r="A80" s="230"/>
      <c r="B80" s="146" t="s">
        <v>169</v>
      </c>
      <c r="C80" s="231"/>
      <c r="D80" s="232"/>
      <c r="E80" s="233"/>
      <c r="F80" s="233"/>
      <c r="G80" s="223"/>
    </row>
    <row r="81" spans="1:7" ht="65.099999999999994" customHeight="1">
      <c r="A81" s="230" t="s">
        <v>220</v>
      </c>
      <c r="B81" s="147" t="s">
        <v>190</v>
      </c>
      <c r="C81" s="231" t="s">
        <v>120</v>
      </c>
      <c r="D81" s="232" t="s">
        <v>156</v>
      </c>
      <c r="E81" s="233">
        <v>0.5</v>
      </c>
      <c r="F81" s="233">
        <v>0.1</v>
      </c>
      <c r="G81" s="222">
        <f t="shared" si="17"/>
        <v>20</v>
      </c>
    </row>
    <row r="82" spans="1:7" ht="65.099999999999994" customHeight="1">
      <c r="A82" s="230"/>
      <c r="B82" s="146" t="s">
        <v>170</v>
      </c>
      <c r="C82" s="231"/>
      <c r="D82" s="232"/>
      <c r="E82" s="233"/>
      <c r="F82" s="233"/>
      <c r="G82" s="223"/>
    </row>
  </sheetData>
  <mergeCells count="210">
    <mergeCell ref="C20:C21"/>
    <mergeCell ref="D20:D21"/>
    <mergeCell ref="C12:C13"/>
    <mergeCell ref="D12:D13"/>
    <mergeCell ref="E12:E13"/>
    <mergeCell ref="F12:F13"/>
    <mergeCell ref="A14:A15"/>
    <mergeCell ref="D14:D15"/>
    <mergeCell ref="E14:E15"/>
    <mergeCell ref="F14:F15"/>
    <mergeCell ref="B14:C14"/>
    <mergeCell ref="B15:C15"/>
    <mergeCell ref="D18:D19"/>
    <mergeCell ref="E18:E19"/>
    <mergeCell ref="F18:F19"/>
    <mergeCell ref="B5:C5"/>
    <mergeCell ref="A6:A7"/>
    <mergeCell ref="C6:C7"/>
    <mergeCell ref="E20:E21"/>
    <mergeCell ref="F20:F21"/>
    <mergeCell ref="B22:C22"/>
    <mergeCell ref="A16:A17"/>
    <mergeCell ref="C16:C17"/>
    <mergeCell ref="D16:D17"/>
    <mergeCell ref="E16:E17"/>
    <mergeCell ref="F16:F17"/>
    <mergeCell ref="A18:A19"/>
    <mergeCell ref="C18:C19"/>
    <mergeCell ref="B9:C9"/>
    <mergeCell ref="A10:A11"/>
    <mergeCell ref="C10:C11"/>
    <mergeCell ref="D10:D11"/>
    <mergeCell ref="E10:E11"/>
    <mergeCell ref="F10:F11"/>
    <mergeCell ref="A12:A13"/>
    <mergeCell ref="D6:D7"/>
    <mergeCell ref="E6:E7"/>
    <mergeCell ref="F6:F7"/>
    <mergeCell ref="A20:A21"/>
    <mergeCell ref="E23:E24"/>
    <mergeCell ref="F23:F24"/>
    <mergeCell ref="A25:A26"/>
    <mergeCell ref="C25:C26"/>
    <mergeCell ref="D25:D26"/>
    <mergeCell ref="E25:E26"/>
    <mergeCell ref="F25:F26"/>
    <mergeCell ref="B27:C27"/>
    <mergeCell ref="A28:A29"/>
    <mergeCell ref="C28:C29"/>
    <mergeCell ref="D28:D29"/>
    <mergeCell ref="E28:E29"/>
    <mergeCell ref="F28:F29"/>
    <mergeCell ref="A23:A24"/>
    <mergeCell ref="C23:C24"/>
    <mergeCell ref="D23:D24"/>
    <mergeCell ref="A30:A31"/>
    <mergeCell ref="C30:C31"/>
    <mergeCell ref="D30:D31"/>
    <mergeCell ref="E30:E31"/>
    <mergeCell ref="F30:F31"/>
    <mergeCell ref="B32:C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B37:C37"/>
    <mergeCell ref="A38:A39"/>
    <mergeCell ref="C38:C39"/>
    <mergeCell ref="D38:D39"/>
    <mergeCell ref="E38:E39"/>
    <mergeCell ref="F38:F39"/>
    <mergeCell ref="A40:A41"/>
    <mergeCell ref="C40:C41"/>
    <mergeCell ref="D40:D41"/>
    <mergeCell ref="E40:E41"/>
    <mergeCell ref="F40:F41"/>
    <mergeCell ref="B42:C42"/>
    <mergeCell ref="B43:C43"/>
    <mergeCell ref="A44:A45"/>
    <mergeCell ref="C44:C45"/>
    <mergeCell ref="D44:D45"/>
    <mergeCell ref="E44:E45"/>
    <mergeCell ref="F44:F45"/>
    <mergeCell ref="F46:F47"/>
    <mergeCell ref="B48:C48"/>
    <mergeCell ref="F49:F50"/>
    <mergeCell ref="A51:A52"/>
    <mergeCell ref="C51:C52"/>
    <mergeCell ref="D51:D52"/>
    <mergeCell ref="E51:E52"/>
    <mergeCell ref="F51:F52"/>
    <mergeCell ref="A49:A50"/>
    <mergeCell ref="C49:C50"/>
    <mergeCell ref="D49:D50"/>
    <mergeCell ref="E49:E50"/>
    <mergeCell ref="B53:C53"/>
    <mergeCell ref="B58:C58"/>
    <mergeCell ref="A59:A60"/>
    <mergeCell ref="B59:C59"/>
    <mergeCell ref="D59:D60"/>
    <mergeCell ref="A46:A47"/>
    <mergeCell ref="C46:C47"/>
    <mergeCell ref="D46:D47"/>
    <mergeCell ref="E46:E47"/>
    <mergeCell ref="E56:E57"/>
    <mergeCell ref="E59:E60"/>
    <mergeCell ref="D56:D57"/>
    <mergeCell ref="E54:E55"/>
    <mergeCell ref="F59:F60"/>
    <mergeCell ref="B60:C60"/>
    <mergeCell ref="A61:A62"/>
    <mergeCell ref="C61:C62"/>
    <mergeCell ref="D61:D62"/>
    <mergeCell ref="E61:E62"/>
    <mergeCell ref="F61:F62"/>
    <mergeCell ref="A56:A57"/>
    <mergeCell ref="A54:A55"/>
    <mergeCell ref="C56:C57"/>
    <mergeCell ref="B54:C54"/>
    <mergeCell ref="B55:C55"/>
    <mergeCell ref="D54:D55"/>
    <mergeCell ref="F54:F55"/>
    <mergeCell ref="F56:F57"/>
    <mergeCell ref="F70:F71"/>
    <mergeCell ref="A63:A64"/>
    <mergeCell ref="B63:C63"/>
    <mergeCell ref="D63:D64"/>
    <mergeCell ref="E63:E64"/>
    <mergeCell ref="F63:F64"/>
    <mergeCell ref="B64:C64"/>
    <mergeCell ref="A65:A66"/>
    <mergeCell ref="C65:C66"/>
    <mergeCell ref="D65:D66"/>
    <mergeCell ref="E65:E66"/>
    <mergeCell ref="F65:F66"/>
    <mergeCell ref="C79:C80"/>
    <mergeCell ref="D79:D80"/>
    <mergeCell ref="E79:E80"/>
    <mergeCell ref="F79:F80"/>
    <mergeCell ref="B75:C75"/>
    <mergeCell ref="A76:A77"/>
    <mergeCell ref="C76:C77"/>
    <mergeCell ref="D76:D77"/>
    <mergeCell ref="E76:E77"/>
    <mergeCell ref="F76:F77"/>
    <mergeCell ref="B78:C78"/>
    <mergeCell ref="A79:A80"/>
    <mergeCell ref="H5:U5"/>
    <mergeCell ref="G6:G7"/>
    <mergeCell ref="G10:G11"/>
    <mergeCell ref="G12:G13"/>
    <mergeCell ref="G14:G15"/>
    <mergeCell ref="G16:G17"/>
    <mergeCell ref="G18:G19"/>
    <mergeCell ref="G20:G21"/>
    <mergeCell ref="G23:G24"/>
    <mergeCell ref="G35:G36"/>
    <mergeCell ref="G38:G39"/>
    <mergeCell ref="G40:G41"/>
    <mergeCell ref="B72:C72"/>
    <mergeCell ref="A73:A74"/>
    <mergeCell ref="B73:C73"/>
    <mergeCell ref="D73:D74"/>
    <mergeCell ref="E73:E74"/>
    <mergeCell ref="F73:F74"/>
    <mergeCell ref="G65:G66"/>
    <mergeCell ref="G67:G68"/>
    <mergeCell ref="G70:G71"/>
    <mergeCell ref="G73:G74"/>
    <mergeCell ref="B74:C74"/>
    <mergeCell ref="A67:A68"/>
    <mergeCell ref="C67:C68"/>
    <mergeCell ref="D67:D68"/>
    <mergeCell ref="E67:E68"/>
    <mergeCell ref="F67:F68"/>
    <mergeCell ref="B69:C69"/>
    <mergeCell ref="A70:A71"/>
    <mergeCell ref="C70:C71"/>
    <mergeCell ref="D70:D71"/>
    <mergeCell ref="E70:E71"/>
    <mergeCell ref="G76:G77"/>
    <mergeCell ref="G79:G80"/>
    <mergeCell ref="G81:G82"/>
    <mergeCell ref="A2:G2"/>
    <mergeCell ref="A4:G4"/>
    <mergeCell ref="A8:G8"/>
    <mergeCell ref="G44:G45"/>
    <mergeCell ref="G46:G47"/>
    <mergeCell ref="G49:G50"/>
    <mergeCell ref="G51:G52"/>
    <mergeCell ref="G54:G55"/>
    <mergeCell ref="G56:G57"/>
    <mergeCell ref="G59:G60"/>
    <mergeCell ref="G61:G62"/>
    <mergeCell ref="G63:G64"/>
    <mergeCell ref="A81:A82"/>
    <mergeCell ref="C81:C82"/>
    <mergeCell ref="D81:D82"/>
    <mergeCell ref="E81:E82"/>
    <mergeCell ref="F81:F82"/>
    <mergeCell ref="G25:G26"/>
    <mergeCell ref="G28:G29"/>
    <mergeCell ref="G30:G31"/>
    <mergeCell ref="G33:G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4.4"/>
  <cols>
    <col min="1" max="1" width="0.88671875" customWidth="1"/>
    <col min="2" max="2" width="56.5546875" bestFit="1" customWidth="1"/>
    <col min="3" max="3" width="9.88671875" customWidth="1"/>
    <col min="4" max="4" width="37" customWidth="1"/>
    <col min="5" max="5" width="9.88671875" customWidth="1"/>
    <col min="6" max="6" width="41.88671875" customWidth="1"/>
    <col min="12" max="12" width="25.6640625" hidden="1" customWidth="1"/>
  </cols>
  <sheetData>
    <row r="3" spans="2:12" ht="34.5" customHeight="1"/>
    <row r="4" spans="2:12" ht="43.5" customHeight="1">
      <c r="B4" s="316" t="s">
        <v>85</v>
      </c>
      <c r="C4" s="316"/>
      <c r="D4" s="316"/>
      <c r="E4" s="316"/>
      <c r="F4" s="316"/>
    </row>
    <row r="5" spans="2:12" ht="3" customHeight="1"/>
    <row r="6" spans="2:12" ht="27.75" customHeight="1">
      <c r="B6" s="332" t="s">
        <v>86</v>
      </c>
      <c r="C6" s="333"/>
      <c r="D6" s="333"/>
      <c r="E6" s="333"/>
      <c r="F6" s="334"/>
      <c r="L6" t="s">
        <v>45</v>
      </c>
    </row>
    <row r="7" spans="2:12" s="2" customFormat="1" ht="30" customHeight="1">
      <c r="B7" s="317" t="s">
        <v>84</v>
      </c>
      <c r="C7" s="318"/>
      <c r="D7" s="14"/>
      <c r="E7" s="14"/>
      <c r="F7" s="14"/>
      <c r="G7" s="4"/>
      <c r="H7" s="4"/>
      <c r="I7" s="4"/>
      <c r="J7" s="4"/>
      <c r="K7" s="4"/>
      <c r="L7" s="2" t="s">
        <v>54</v>
      </c>
    </row>
    <row r="8" spans="2:12">
      <c r="L8" t="s">
        <v>53</v>
      </c>
    </row>
    <row r="9" spans="2:12" s="1" customFormat="1" ht="24" customHeight="1">
      <c r="B9" s="10" t="s">
        <v>23</v>
      </c>
      <c r="C9" s="11"/>
      <c r="D9" s="11"/>
      <c r="E9" s="11"/>
      <c r="F9" s="12"/>
    </row>
    <row r="10" spans="2:12" s="1" customFormat="1" ht="20.25" customHeight="1">
      <c r="B10" s="8" t="s">
        <v>20</v>
      </c>
      <c r="C10" s="329"/>
      <c r="D10" s="330"/>
      <c r="E10" s="330"/>
      <c r="F10" s="331"/>
    </row>
    <row r="11" spans="2:12" s="1" customFormat="1" ht="33" customHeight="1">
      <c r="B11" s="6" t="s">
        <v>21</v>
      </c>
      <c r="C11" s="329"/>
      <c r="D11" s="330"/>
      <c r="E11" s="330"/>
      <c r="F11" s="331"/>
    </row>
    <row r="12" spans="2:12" s="1" customFormat="1" ht="20.25" customHeight="1">
      <c r="B12" s="8" t="s">
        <v>63</v>
      </c>
      <c r="C12" s="329"/>
      <c r="D12" s="330"/>
      <c r="E12" s="330"/>
      <c r="F12" s="331"/>
    </row>
    <row r="13" spans="2:12" s="1" customFormat="1" ht="30" customHeight="1">
      <c r="B13" s="8" t="s">
        <v>64</v>
      </c>
      <c r="C13" s="329"/>
      <c r="D13" s="330"/>
      <c r="E13" s="330"/>
      <c r="F13" s="331"/>
    </row>
    <row r="14" spans="2:12" s="1" customFormat="1" ht="27" customHeight="1">
      <c r="B14" s="8" t="s">
        <v>22</v>
      </c>
      <c r="C14" s="329"/>
      <c r="D14" s="330"/>
      <c r="E14" s="330"/>
      <c r="F14" s="331"/>
    </row>
    <row r="15" spans="2:12" s="1" customFormat="1" ht="26.25" customHeight="1">
      <c r="B15" s="8" t="s">
        <v>65</v>
      </c>
      <c r="C15" s="329"/>
      <c r="D15" s="330"/>
      <c r="E15" s="330"/>
      <c r="F15" s="331"/>
    </row>
    <row r="16" spans="2:12" s="1" customFormat="1">
      <c r="B16" s="9"/>
      <c r="C16" s="9"/>
      <c r="D16" s="9"/>
      <c r="E16" s="9"/>
      <c r="F16" s="9"/>
    </row>
    <row r="17" spans="2:10" s="1" customFormat="1" ht="24" customHeight="1">
      <c r="B17" s="10" t="s">
        <v>24</v>
      </c>
      <c r="C17" s="11"/>
      <c r="D17" s="11"/>
      <c r="E17" s="11"/>
      <c r="F17" s="12"/>
    </row>
    <row r="18" spans="2:10" s="1" customFormat="1" ht="14.25" customHeight="1">
      <c r="B18" s="18" t="s">
        <v>56</v>
      </c>
      <c r="C18" s="13"/>
      <c r="D18" s="13"/>
      <c r="E18" s="13"/>
      <c r="F18" s="13"/>
    </row>
    <row r="19" spans="2:10" s="1" customFormat="1" ht="33" customHeight="1">
      <c r="B19" s="7" t="s">
        <v>57</v>
      </c>
      <c r="C19" s="322"/>
      <c r="D19" s="323"/>
      <c r="E19" s="323"/>
      <c r="F19" s="324"/>
    </row>
    <row r="20" spans="2:10" s="1" customFormat="1" ht="15.75" customHeight="1">
      <c r="B20" s="20" t="s">
        <v>55</v>
      </c>
      <c r="C20" s="325"/>
      <c r="D20" s="326"/>
      <c r="E20" s="326"/>
      <c r="F20" s="327"/>
      <c r="G20" s="42"/>
      <c r="H20" s="42" t="s">
        <v>90</v>
      </c>
      <c r="I20" s="42"/>
      <c r="J20" s="42"/>
    </row>
    <row r="21" spans="2:10" s="1" customFormat="1" ht="33" customHeight="1">
      <c r="B21" s="7" t="s">
        <v>58</v>
      </c>
      <c r="C21" s="322"/>
      <c r="D21" s="323"/>
      <c r="E21" s="323"/>
      <c r="F21" s="324"/>
    </row>
    <row r="22" spans="2:10" s="1" customFormat="1" ht="15.75" customHeight="1">
      <c r="B22" s="20" t="s">
        <v>55</v>
      </c>
      <c r="C22" s="325"/>
      <c r="D22" s="326"/>
      <c r="E22" s="326"/>
      <c r="F22" s="327"/>
    </row>
    <row r="23" spans="2:10" s="1" customFormat="1" ht="33" customHeight="1">
      <c r="B23" s="7" t="s">
        <v>59</v>
      </c>
      <c r="C23" s="322"/>
      <c r="D23" s="323"/>
      <c r="E23" s="323"/>
      <c r="F23" s="324"/>
    </row>
    <row r="24" spans="2:10" s="1" customFormat="1" ht="15.75" customHeight="1">
      <c r="B24" s="20" t="s">
        <v>55</v>
      </c>
      <c r="C24" s="325"/>
      <c r="D24" s="326"/>
      <c r="E24" s="326"/>
      <c r="F24" s="327"/>
    </row>
    <row r="25" spans="2:10" s="1" customFormat="1" ht="33" customHeight="1">
      <c r="B25" s="46" t="s">
        <v>60</v>
      </c>
      <c r="C25" s="322"/>
      <c r="D25" s="323"/>
      <c r="E25" s="323"/>
      <c r="F25" s="324"/>
    </row>
    <row r="26" spans="2:10" s="1" customFormat="1" ht="25.5" customHeight="1">
      <c r="B26" s="8" t="s">
        <v>61</v>
      </c>
      <c r="C26" s="8" t="s">
        <v>0</v>
      </c>
      <c r="D26" s="21"/>
      <c r="E26" s="8" t="s">
        <v>1</v>
      </c>
      <c r="F26" s="21"/>
    </row>
    <row r="27" spans="2:10" s="1" customFormat="1">
      <c r="B27" s="328"/>
      <c r="C27" s="328"/>
      <c r="D27" s="328"/>
      <c r="E27" s="328"/>
      <c r="F27" s="328"/>
    </row>
    <row r="28" spans="2:10" s="1" customFormat="1" ht="24" customHeight="1">
      <c r="B28" s="10" t="s">
        <v>62</v>
      </c>
      <c r="C28" s="11"/>
      <c r="D28" s="11"/>
      <c r="E28" s="11"/>
      <c r="F28" s="12"/>
    </row>
    <row r="29" spans="2:10" s="1" customFormat="1" ht="20.100000000000001" customHeight="1">
      <c r="B29" s="8" t="s">
        <v>25</v>
      </c>
      <c r="C29" s="337"/>
      <c r="D29" s="337"/>
      <c r="E29" s="337"/>
      <c r="F29" s="337"/>
    </row>
    <row r="30" spans="2:10" s="1" customFormat="1" ht="20.100000000000001" customHeight="1">
      <c r="B30" s="7" t="s">
        <v>2</v>
      </c>
      <c r="C30" s="22"/>
      <c r="D30" s="8" t="s">
        <v>3</v>
      </c>
      <c r="E30" s="22"/>
      <c r="F30" s="22" t="s">
        <v>51</v>
      </c>
    </row>
    <row r="31" spans="2:10" s="1" customFormat="1">
      <c r="B31" s="336"/>
      <c r="C31" s="336"/>
      <c r="D31" s="336"/>
      <c r="E31" s="336"/>
      <c r="F31" s="336"/>
    </row>
    <row r="32" spans="2:10" s="1" customFormat="1" ht="24" customHeight="1">
      <c r="B32" s="319" t="s">
        <v>73</v>
      </c>
      <c r="C32" s="320"/>
      <c r="D32" s="320"/>
      <c r="E32" s="320"/>
      <c r="F32" s="321"/>
    </row>
    <row r="33" spans="2:6" s="1" customFormat="1" ht="63.75" customHeight="1">
      <c r="B33" s="338"/>
      <c r="C33" s="339"/>
      <c r="D33" s="339"/>
      <c r="E33" s="339"/>
      <c r="F33" s="340"/>
    </row>
    <row r="34" spans="2:6" s="1" customFormat="1" ht="20.100000000000001" customHeight="1">
      <c r="B34" s="335"/>
      <c r="C34" s="335"/>
      <c r="D34" s="335"/>
      <c r="E34" s="335"/>
      <c r="F34" s="335"/>
    </row>
    <row r="35" spans="2:6" s="5" customFormat="1"/>
  </sheetData>
  <sheetProtection formatCells="0" selectLockedCells="1"/>
  <dataConsolidate link="1"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2">
    <dataValidation type="list" allowBlank="1" showInputMessage="1" showErrorMessage="1" sqref="C20:F20 C22:F22 C24:F24">
      <formula1>$L$4:$L$8</formula1>
    </dataValidation>
    <dataValidation type="list" allowBlank="1" showInputMessage="1" showErrorMessage="1" sqref="C21:F21 C23:F23">
      <formula1>$B$11:$B$26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Projetos'!$B$11:$B$24</xm:f>
          </x14:formula1>
          <xm:sqref>C19:F19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Orientações Iniciais</vt:lpstr>
      <vt:lpstr>Matriz Objetivos x Projetos</vt:lpstr>
      <vt:lpstr>Indicadores e Metas1</vt:lpstr>
      <vt:lpstr>Quadro Geral</vt:lpstr>
      <vt:lpstr>Fontes</vt:lpstr>
      <vt:lpstr>Limites Estratégicos</vt:lpstr>
      <vt:lpstr>Indicadores e Metas</vt:lpstr>
      <vt:lpstr>Anexo_1.4_Dados</vt:lpstr>
      <vt:lpstr>Plan1</vt:lpstr>
      <vt:lpstr>Anexo_1.4_Dados!Area_de_impressao</vt:lpstr>
      <vt:lpstr>Fontes!Area_de_impressao</vt:lpstr>
      <vt:lpstr>'Indicadores e Metas1'!Area_de_impressao</vt:lpstr>
      <vt:lpstr>'Matriz Objetivos x Projetos'!Area_de_impressao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Windows User</cp:lastModifiedBy>
  <cp:lastPrinted>2017-07-11T19:03:13Z</cp:lastPrinted>
  <dcterms:created xsi:type="dcterms:W3CDTF">2013-07-30T15:20:59Z</dcterms:created>
  <dcterms:modified xsi:type="dcterms:W3CDTF">2021-03-23T11:28:49Z</dcterms:modified>
</cp:coreProperties>
</file>